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a_m\Skole\Moen\UiS\Master - Industriell Økonomi\10. semester - Masteroppgave\Vedlegg\"/>
    </mc:Choice>
  </mc:AlternateContent>
  <bookViews>
    <workbookView xWindow="0" yWindow="0" windowWidth="23040" windowHeight="9096"/>
  </bookViews>
  <sheets>
    <sheet name="Data" sheetId="1" r:id="rId1"/>
    <sheet name="Dashboard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E43" i="2"/>
  <c r="F43" i="2"/>
  <c r="G43" i="2"/>
  <c r="H43" i="2"/>
  <c r="K24" i="1"/>
  <c r="I24" i="1"/>
  <c r="L24" i="1"/>
  <c r="M24" i="1"/>
  <c r="H40" i="2"/>
  <c r="H47" i="2"/>
  <c r="H41" i="2"/>
  <c r="H42" i="2"/>
  <c r="H39" i="2"/>
  <c r="H35" i="2"/>
  <c r="H34" i="2"/>
  <c r="H30" i="2"/>
  <c r="H22" i="2"/>
  <c r="H24" i="2"/>
  <c r="H25" i="2"/>
  <c r="H21" i="2"/>
  <c r="K5" i="1"/>
  <c r="I5" i="1"/>
  <c r="H12" i="2"/>
  <c r="H13" i="2"/>
  <c r="H14" i="2"/>
  <c r="H15" i="2"/>
  <c r="H16" i="2"/>
  <c r="H17" i="2"/>
  <c r="I20" i="1"/>
  <c r="K6" i="1"/>
  <c r="K7" i="1"/>
  <c r="K8" i="1"/>
  <c r="K9" i="1"/>
  <c r="K10" i="1"/>
  <c r="K11" i="1"/>
  <c r="I11" i="1"/>
  <c r="K12" i="1"/>
  <c r="K13" i="1"/>
  <c r="K14" i="1"/>
  <c r="K15" i="1"/>
  <c r="K16" i="1"/>
  <c r="I16" i="1"/>
  <c r="H29" i="2"/>
  <c r="K17" i="1"/>
  <c r="K18" i="1"/>
  <c r="K19" i="1"/>
  <c r="I19" i="1"/>
  <c r="K20" i="1"/>
  <c r="K21" i="1"/>
  <c r="K22" i="1"/>
  <c r="K23" i="1"/>
  <c r="K25" i="1"/>
  <c r="I6" i="1"/>
  <c r="I7" i="1"/>
  <c r="I8" i="1"/>
  <c r="I9" i="1"/>
  <c r="I10" i="1"/>
  <c r="I13" i="1"/>
  <c r="H23" i="2"/>
  <c r="I14" i="1"/>
  <c r="I15" i="1"/>
  <c r="I17" i="1"/>
  <c r="I18" i="1"/>
  <c r="I21" i="1"/>
  <c r="I22" i="1"/>
  <c r="I23" i="1"/>
  <c r="I25" i="1"/>
  <c r="G47" i="2"/>
  <c r="F47" i="2"/>
  <c r="E47" i="2"/>
  <c r="B47" i="2"/>
  <c r="B45" i="2"/>
  <c r="B40" i="2"/>
  <c r="E40" i="2"/>
  <c r="F40" i="2"/>
  <c r="G40" i="2"/>
  <c r="B41" i="2"/>
  <c r="E41" i="2"/>
  <c r="F41" i="2"/>
  <c r="G41" i="2"/>
  <c r="B42" i="2"/>
  <c r="E42" i="2"/>
  <c r="F42" i="2"/>
  <c r="G42" i="2"/>
  <c r="G39" i="2"/>
  <c r="F39" i="2"/>
  <c r="E39" i="2"/>
  <c r="B39" i="2"/>
  <c r="B37" i="2"/>
  <c r="B35" i="2"/>
  <c r="E35" i="2"/>
  <c r="F35" i="2"/>
  <c r="G35" i="2"/>
  <c r="G34" i="2"/>
  <c r="F34" i="2"/>
  <c r="E34" i="2"/>
  <c r="B34" i="2"/>
  <c r="B32" i="2"/>
  <c r="B30" i="2"/>
  <c r="E30" i="2"/>
  <c r="F30" i="2"/>
  <c r="G30" i="2"/>
  <c r="F29" i="2"/>
  <c r="E29" i="2"/>
  <c r="B29" i="2"/>
  <c r="B27" i="2"/>
  <c r="B24" i="2"/>
  <c r="E24" i="2"/>
  <c r="F24" i="2"/>
  <c r="G24" i="2"/>
  <c r="B25" i="2"/>
  <c r="E25" i="2"/>
  <c r="F25" i="2"/>
  <c r="G25" i="2"/>
  <c r="B22" i="2"/>
  <c r="E22" i="2"/>
  <c r="F22" i="2"/>
  <c r="B23" i="2"/>
  <c r="E23" i="2"/>
  <c r="F23" i="2"/>
  <c r="B19" i="2"/>
  <c r="E21" i="2"/>
  <c r="F21" i="2"/>
  <c r="B21" i="2"/>
  <c r="B12" i="2"/>
  <c r="E12" i="2"/>
  <c r="F12" i="2"/>
  <c r="B13" i="2"/>
  <c r="E13" i="2"/>
  <c r="F13" i="2"/>
  <c r="B14" i="2"/>
  <c r="E14" i="2"/>
  <c r="F14" i="2"/>
  <c r="B15" i="2"/>
  <c r="E15" i="2"/>
  <c r="F15" i="2"/>
  <c r="B16" i="2"/>
  <c r="E16" i="2"/>
  <c r="F16" i="2"/>
  <c r="B17" i="2"/>
  <c r="E17" i="2"/>
  <c r="F17" i="2"/>
  <c r="L5" i="1"/>
  <c r="M5" i="1"/>
  <c r="G12" i="2"/>
  <c r="L6" i="1"/>
  <c r="M6" i="1"/>
  <c r="G13" i="2"/>
  <c r="L7" i="1"/>
  <c r="M7" i="1"/>
  <c r="G14" i="2"/>
  <c r="L8" i="1"/>
  <c r="M8" i="1"/>
  <c r="G15" i="2"/>
  <c r="L9" i="1"/>
  <c r="M9" i="1"/>
  <c r="G16" i="2"/>
  <c r="L10" i="1"/>
  <c r="M10" i="1"/>
  <c r="G17" i="2"/>
  <c r="L11" i="1"/>
  <c r="M11" i="1"/>
  <c r="G21" i="2"/>
  <c r="L12" i="1"/>
  <c r="M12" i="1"/>
  <c r="G22" i="2"/>
  <c r="L13" i="1"/>
  <c r="M13" i="1"/>
  <c r="G23" i="2"/>
  <c r="L16" i="1"/>
  <c r="M16" i="1"/>
  <c r="G29" i="2"/>
  <c r="L17" i="1"/>
  <c r="M17" i="1"/>
  <c r="L14" i="1"/>
  <c r="M14" i="1"/>
  <c r="L15" i="1"/>
  <c r="M15" i="1"/>
  <c r="L18" i="1"/>
  <c r="M18" i="1"/>
  <c r="L19" i="1"/>
  <c r="M19" i="1"/>
  <c r="L20" i="1"/>
  <c r="M20" i="1"/>
  <c r="L21" i="1"/>
  <c r="M21" i="1"/>
  <c r="L22" i="1"/>
  <c r="M22" i="1"/>
  <c r="L23" i="1"/>
  <c r="M23" i="1"/>
  <c r="L25" i="1"/>
  <c r="M25" i="1"/>
  <c r="L4" i="1"/>
  <c r="I12" i="1"/>
  <c r="E11" i="2"/>
  <c r="G7" i="1"/>
  <c r="G4" i="1"/>
  <c r="K4" i="1"/>
  <c r="F11" i="2"/>
  <c r="D7" i="2"/>
  <c r="D6" i="2"/>
  <c r="D5" i="2"/>
  <c r="D4" i="2"/>
  <c r="D3" i="2"/>
  <c r="B49" i="2"/>
  <c r="B9" i="2"/>
  <c r="B11" i="2"/>
  <c r="E38" i="2"/>
  <c r="E46" i="2"/>
  <c r="G38" i="2"/>
  <c r="G46" i="2"/>
  <c r="H38" i="2"/>
  <c r="H46" i="2"/>
  <c r="F38" i="2"/>
  <c r="F46" i="2"/>
  <c r="I4" i="1"/>
  <c r="H11" i="2"/>
  <c r="M4" i="1"/>
  <c r="G11" i="2"/>
</calcChain>
</file>

<file path=xl/sharedStrings.xml><?xml version="1.0" encoding="utf-8"?>
<sst xmlns="http://schemas.openxmlformats.org/spreadsheetml/2006/main" count="94" uniqueCount="59">
  <si>
    <t>KPI - Halliburton</t>
  </si>
  <si>
    <t>Område</t>
  </si>
  <si>
    <t>Målstyring</t>
  </si>
  <si>
    <t>Under/Over</t>
  </si>
  <si>
    <t>Mål</t>
  </si>
  <si>
    <t>Input</t>
  </si>
  <si>
    <t>Farge</t>
  </si>
  <si>
    <t>Kommersielt</t>
  </si>
  <si>
    <t>Dato oppdatert:</t>
  </si>
  <si>
    <t>Ansvarlig for utfylling:</t>
  </si>
  <si>
    <t>Eirik Moen</t>
  </si>
  <si>
    <t>Progress</t>
  </si>
  <si>
    <t>Gjennomsnitt</t>
  </si>
  <si>
    <t>Forhold</t>
  </si>
  <si>
    <t>&gt;25% bedre ytelse</t>
  </si>
  <si>
    <t>&gt;5% bedre ytelse</t>
  </si>
  <si>
    <t>Ytelse på omtrentlig samme nivå (&lt;5%)</t>
  </si>
  <si>
    <t>&gt;5% dårligere ytelse</t>
  </si>
  <si>
    <t>&gt;25% dårligere ytelse</t>
  </si>
  <si>
    <t>Under</t>
  </si>
  <si>
    <t>Over</t>
  </si>
  <si>
    <t>Effektiv tid ved kai</t>
  </si>
  <si>
    <t>Lossing: Tørrbulk rate (MT/t)</t>
  </si>
  <si>
    <t>Lossing: Våtbulk rate (m3/t)</t>
  </si>
  <si>
    <t>% Overtidstimer personell</t>
  </si>
  <si>
    <t>% Samsvar med seilingsplan</t>
  </si>
  <si>
    <t>Antall ganger basen går tom for et produkt</t>
  </si>
  <si>
    <t>Antall avvik HMS</t>
  </si>
  <si>
    <t>Antall observasjoner HMS</t>
  </si>
  <si>
    <t>% Oppetid på fartøy</t>
  </si>
  <si>
    <t>Basekostnader per lastet m3</t>
  </si>
  <si>
    <t>Basekostnader per lastet MT (tørrbulk)</t>
  </si>
  <si>
    <t>Utnyttelsesgrad</t>
  </si>
  <si>
    <t>HVIS(F5&gt;=M5;"Grønn";HVIS(ELLER(F5&lt;L5);"Rød";"Gul"))</t>
  </si>
  <si>
    <t>HVIS(F4&gt;=L4;"Rød";HVIS(ELLER(F4&lt;M4);"Grønn";"Gul"))</t>
  </si>
  <si>
    <t>Måltall</t>
  </si>
  <si>
    <t>% forbedring</t>
  </si>
  <si>
    <t>Fargeindeks</t>
  </si>
  <si>
    <t>Kritisk nivå</t>
  </si>
  <si>
    <t>Forbruk LNG (MT)</t>
  </si>
  <si>
    <t>Positiv måling</t>
  </si>
  <si>
    <t>Nøytral måling</t>
  </si>
  <si>
    <t>Negativ måling</t>
  </si>
  <si>
    <t>Teknisk</t>
  </si>
  <si>
    <t>Operasjonelt på fartøy</t>
  </si>
  <si>
    <t>Operasjonelt ved kai</t>
  </si>
  <si>
    <t>Mobiliseringstid (min)</t>
  </si>
  <si>
    <t>HMS</t>
  </si>
  <si>
    <t>Personell</t>
  </si>
  <si>
    <t xml:space="preserve">Min. per spesialskrev-løft (skipper) </t>
  </si>
  <si>
    <t xml:space="preserve">Forvarsel ved bestilling av plass på fartøy (t) - Halliburton </t>
  </si>
  <si>
    <t>Forvarsel ved bestilling av plass på fartøy (t) - Andre aktører</t>
  </si>
  <si>
    <t>Indikator</t>
  </si>
  <si>
    <t>KPI DASHBOARD</t>
  </si>
  <si>
    <t>Basekostnader per lastebærer</t>
  </si>
  <si>
    <t>Antall hiv i timen (CTT etc.)</t>
  </si>
  <si>
    <t>% Bruk av fartøyets egne tankvasksystemer</t>
  </si>
  <si>
    <t>Budsjettsamsvar (NOK)</t>
  </si>
  <si>
    <t>Inntekt på salg av transporttjenester (tredjepartlast)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</si>
</sst>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9" tint="-0.499984740745262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theme="0" tint="-0.14999847407452621"/>
      </left>
      <right style="medium">
        <color theme="9" tint="-0.49998474074526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theme="0" tint="-0.14999847407452621"/>
      </right>
      <top/>
      <bottom style="thick">
        <color theme="9" tint="-0.499984740745262"/>
      </bottom>
      <diagonal/>
    </border>
    <border>
      <left style="thin">
        <color theme="0" tint="-0.14999847407452621"/>
      </left>
      <right style="medium">
        <color theme="9" tint="-0.499984740745262"/>
      </right>
      <top/>
      <bottom style="thick">
        <color theme="9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theme="9" tint="-0.49998474074526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5" borderId="2" xfId="0" applyFont="1" applyFill="1" applyBorder="1"/>
    <xf numFmtId="0" fontId="3" fillId="5" borderId="3" xfId="0" applyFont="1" applyFill="1" applyBorder="1"/>
    <xf numFmtId="0" fontId="0" fillId="6" borderId="0" xfId="0" applyFill="1"/>
    <xf numFmtId="0" fontId="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0" borderId="0" xfId="0" applyAlignment="1"/>
    <xf numFmtId="0" fontId="7" fillId="6" borderId="5" xfId="0" applyFont="1" applyFill="1" applyBorder="1" applyAlignment="1">
      <alignment vertical="center"/>
    </xf>
    <xf numFmtId="0" fontId="7" fillId="6" borderId="5" xfId="0" applyFont="1" applyFill="1" applyBorder="1"/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right" vertical="center"/>
    </xf>
    <xf numFmtId="0" fontId="0" fillId="7" borderId="4" xfId="0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9" fontId="0" fillId="0" borderId="0" xfId="3" applyFont="1"/>
    <xf numFmtId="0" fontId="0" fillId="0" borderId="0" xfId="0" applyNumberFormat="1"/>
    <xf numFmtId="2" fontId="2" fillId="7" borderId="0" xfId="0" applyNumberFormat="1" applyFont="1" applyFill="1" applyAlignment="1">
      <alignment horizont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6" xfId="3" applyFont="1" applyFill="1" applyBorder="1" applyAlignment="1">
      <alignment horizontal="center" vertical="center"/>
    </xf>
    <xf numFmtId="0" fontId="0" fillId="6" borderId="6" xfId="3" applyNumberFormat="1" applyFon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9" fontId="0" fillId="6" borderId="4" xfId="3" applyFont="1" applyFill="1" applyBorder="1" applyAlignment="1">
      <alignment horizontal="center" vertical="center"/>
    </xf>
    <xf numFmtId="9" fontId="0" fillId="6" borderId="6" xfId="3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3" fillId="3" borderId="1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0" fillId="0" borderId="11" xfId="0" applyBorder="1"/>
    <xf numFmtId="9" fontId="8" fillId="4" borderId="0" xfId="3" applyFont="1" applyFill="1"/>
    <xf numFmtId="10" fontId="8" fillId="4" borderId="7" xfId="0" applyNumberFormat="1" applyFont="1" applyFill="1" applyBorder="1" applyAlignment="1">
      <alignment horizontal="right"/>
    </xf>
    <xf numFmtId="0" fontId="8" fillId="4" borderId="14" xfId="0" applyFont="1" applyFill="1" applyBorder="1" applyAlignment="1">
      <alignment horizontal="center"/>
    </xf>
    <xf numFmtId="9" fontId="8" fillId="4" borderId="13" xfId="3" applyFont="1" applyFill="1" applyBorder="1"/>
    <xf numFmtId="10" fontId="8" fillId="4" borderId="10" xfId="0" applyNumberFormat="1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0" fillId="7" borderId="0" xfId="3" applyNumberFormat="1" applyFont="1" applyFill="1" applyBorder="1" applyAlignment="1">
      <alignment horizontal="right"/>
    </xf>
    <xf numFmtId="2" fontId="0" fillId="7" borderId="0" xfId="0" applyNumberFormat="1" applyFill="1" applyBorder="1" applyAlignment="1">
      <alignment horizontal="right"/>
    </xf>
    <xf numFmtId="0" fontId="0" fillId="7" borderId="0" xfId="0" applyNumberFormat="1" applyFill="1" applyBorder="1" applyAlignment="1">
      <alignment horizontal="right"/>
    </xf>
    <xf numFmtId="9" fontId="0" fillId="7" borderId="0" xfId="3" applyFont="1" applyFill="1" applyBorder="1" applyAlignment="1">
      <alignment horizontal="right"/>
    </xf>
    <xf numFmtId="0" fontId="0" fillId="7" borderId="0" xfId="1" applyNumberFormat="1" applyFont="1" applyFill="1" applyBorder="1" applyAlignment="1">
      <alignment horizontal="right"/>
    </xf>
    <xf numFmtId="0" fontId="0" fillId="7" borderId="0" xfId="2" applyNumberFormat="1" applyFont="1" applyFill="1" applyBorder="1" applyAlignment="1">
      <alignment horizontal="right"/>
    </xf>
    <xf numFmtId="0" fontId="0" fillId="0" borderId="0" xfId="0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9" fontId="0" fillId="0" borderId="0" xfId="3" applyFont="1" applyBorder="1" applyAlignment="1">
      <alignment horizontal="right"/>
    </xf>
    <xf numFmtId="9" fontId="8" fillId="4" borderId="0" xfId="3" applyFont="1" applyFill="1" applyBorder="1" applyAlignment="1">
      <alignment horizontal="center"/>
    </xf>
    <xf numFmtId="0" fontId="0" fillId="0" borderId="0" xfId="3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Fill="1" applyBorder="1"/>
    <xf numFmtId="164" fontId="0" fillId="0" borderId="0" xfId="1" applyNumberFormat="1" applyFont="1" applyBorder="1" applyAlignment="1">
      <alignment horizontal="right"/>
    </xf>
    <xf numFmtId="0" fontId="0" fillId="0" borderId="0" xfId="1" applyNumberFormat="1" applyFont="1" applyBorder="1" applyAlignment="1">
      <alignment horizontal="right"/>
    </xf>
    <xf numFmtId="0" fontId="0" fillId="0" borderId="0" xfId="2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0" fontId="8" fillId="4" borderId="18" xfId="0" applyNumberFormat="1" applyFont="1" applyFill="1" applyBorder="1" applyAlignment="1">
      <alignment horizontal="right"/>
    </xf>
    <xf numFmtId="0" fontId="8" fillId="4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14" fontId="0" fillId="2" borderId="1" xfId="0" applyNumberForma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</cellXfs>
  <cellStyles count="4">
    <cellStyle name="Komma" xfId="1" builtinId="3"/>
    <cellStyle name="Normal" xfId="0" builtinId="0"/>
    <cellStyle name="Prosent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358140</xdr:colOff>
      <xdr:row>29</xdr:row>
      <xdr:rowOff>40005</xdr:rowOff>
    </xdr:from>
    <xdr:to>
      <xdr:col>12</xdr:col>
      <xdr:colOff>548640</xdr:colOff>
      <xdr:row>30</xdr:row>
      <xdr:rowOff>123825</xdr:rowOff>
    </xdr:to>
    <xdr:sp macro="" textlink="">
      <xdr:nvSpPr>
        <xdr:cNvPr id="2" name="Rounded Rectangle 4">
          <a:hlinkClick xmlns:r="http://schemas.openxmlformats.org/officeDocument/2006/relationships" r:id="rId1"/>
        </xdr:cNvPr>
        <xdr:cNvSpPr/>
      </xdr:nvSpPr>
      <xdr:spPr>
        <a:xfrm>
          <a:off x="8976360" y="5259705"/>
          <a:ext cx="1607820" cy="266700"/>
        </a:xfrm>
        <a:prstGeom prst="roundRect">
          <a:avLst>
            <a:gd name="adj" fmla="val 50000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tIns="0" bIns="0" rtlCol="0" anchor="t"/>
        <a:lstStyle/>
        <a:p>
          <a:pPr algn="ctr"/>
          <a:r>
            <a:rPr lang="en-US" sz="110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</a:t>
          </a:r>
          <a:r>
            <a:rPr lang="en-US" sz="1100" baseline="0">
              <a:solidFill>
                <a:schemeClr val="tx1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 Dashboard</a:t>
          </a:r>
        </a:p>
        <a:p>
          <a:pPr algn="ctr"/>
          <a:endParaRPr lang="en-US" sz="1100">
            <a:solidFill>
              <a:schemeClr val="tx1"/>
            </a:solidFill>
            <a:effectLst>
              <a:outerShdw blurRad="50800" dist="38100" dir="5400000" algn="t" rotWithShape="0">
                <a:schemeClr val="bg1">
                  <a:lumMod val="95000"/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358140</xdr:colOff>
      <xdr:row>29</xdr:row>
      <xdr:rowOff>30480</xdr:rowOff>
    </xdr:from>
    <xdr:to>
      <xdr:col>8</xdr:col>
      <xdr:colOff>670560</xdr:colOff>
      <xdr:row>41</xdr:row>
      <xdr:rowOff>60960</xdr:rowOff>
    </xdr:to>
    <xdr:sp macro="" textlink="">
      <xdr:nvSpPr>
        <xdr:cNvPr id="3" name="TekstSylinder 2"/>
        <xdr:cNvSpPr txBox="1"/>
      </xdr:nvSpPr>
      <xdr:spPr>
        <a:xfrm>
          <a:off x="632460" y="5265420"/>
          <a:ext cx="6934200" cy="2225040"/>
        </a:xfrm>
        <a:prstGeom prst="rect">
          <a:avLst/>
        </a:prstGeom>
        <a:ln w="28575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>
              <a:solidFill>
                <a:schemeClr val="accent6">
                  <a:lumMod val="50000"/>
                </a:schemeClr>
              </a:solidFill>
            </a:rPr>
            <a:t>Forklaring:</a:t>
          </a:r>
        </a:p>
        <a:p>
          <a:r>
            <a:rPr lang="nb-NO" sz="1100"/>
            <a:t/>
          </a:r>
          <a:br>
            <a:rPr lang="nb-NO" sz="1100"/>
          </a:br>
          <a:r>
            <a:rPr lang="nb-NO" sz="1100"/>
            <a:t>Målstyring:</a:t>
          </a:r>
          <a:r>
            <a:rPr lang="nb-NO" sz="1100" baseline="0"/>
            <a:t> </a:t>
          </a:r>
          <a:r>
            <a:rPr lang="nb-NO" sz="1100" b="1" baseline="0"/>
            <a:t>Hva</a:t>
          </a:r>
          <a:r>
            <a:rPr lang="nb-NO" sz="1100" baseline="0"/>
            <a:t> skal målstyres</a:t>
          </a:r>
        </a:p>
        <a:p>
          <a:r>
            <a:rPr lang="nb-NO" sz="1100" baseline="0"/>
            <a:t>Under/Over: Er målet </a:t>
          </a:r>
          <a:r>
            <a:rPr lang="nb-NO" sz="1100" b="1" baseline="0"/>
            <a:t>over</a:t>
          </a:r>
          <a:r>
            <a:rPr lang="nb-NO" sz="1100" baseline="0"/>
            <a:t> eller </a:t>
          </a:r>
          <a:r>
            <a:rPr lang="nb-NO" sz="1100" b="1" baseline="0"/>
            <a:t>under</a:t>
          </a:r>
          <a:r>
            <a:rPr lang="nb-NO" sz="1100" baseline="0"/>
            <a:t> gitt måltall?</a:t>
          </a:r>
        </a:p>
        <a:p>
          <a:r>
            <a:rPr lang="nb-NO" sz="1100"/>
            <a:t>Måltall: Hva er</a:t>
          </a:r>
          <a:r>
            <a:rPr lang="nb-NO" sz="1100" baseline="0"/>
            <a:t> </a:t>
          </a:r>
          <a:r>
            <a:rPr lang="nb-NO" sz="1100" b="1" baseline="0"/>
            <a:t>oppgitt mål</a:t>
          </a:r>
          <a:r>
            <a:rPr lang="nb-NO" sz="1100" baseline="0"/>
            <a:t>? (kan bruke prosent og heltall)</a:t>
          </a:r>
          <a:br>
            <a:rPr lang="nb-NO" sz="1100" baseline="0"/>
          </a:br>
          <a:r>
            <a:rPr lang="nb-NO" sz="1100" baseline="0"/>
            <a:t>Kritisk nivå: Terskel hvor et måltall er på et </a:t>
          </a:r>
          <a:r>
            <a:rPr lang="nb-NO" sz="1100" b="1" baseline="0"/>
            <a:t>kritisk nivå </a:t>
          </a:r>
          <a:r>
            <a:rPr lang="nb-NO" sz="1100" baseline="0"/>
            <a:t>(Overgang fra gul til rød i Dashboard)</a:t>
          </a:r>
          <a:br>
            <a:rPr lang="nb-NO" sz="1100" baseline="0"/>
          </a:br>
          <a:r>
            <a:rPr lang="nb-NO" sz="1100" baseline="0"/>
            <a:t>Gjennomsnitt: Hva skal </a:t>
          </a:r>
          <a:r>
            <a:rPr lang="nb-NO" sz="1100" b="1" baseline="0"/>
            <a:t>progresjonen måles mot</a:t>
          </a:r>
          <a:r>
            <a:rPr lang="nb-NO" sz="1100" baseline="0"/>
            <a:t>? (Feks. Forrige måned eller siden innfasingen av MV Hannah Kristina)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Input: 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Faktiske tall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aktuell måned</a:t>
          </a:r>
          <a:b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forbedring: % 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forbedring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 "Gjennomsnitt"</a:t>
          </a:r>
          <a:b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/>
            <a:t/>
          </a:r>
          <a:br>
            <a:rPr lang="nb-NO" sz="1100" baseline="0"/>
          </a:br>
          <a:r>
            <a:rPr lang="nb-NO" sz="1100" baseline="0"/>
            <a:t>Forhold, farge og fargeindeks: Formler brukt for videre utregning og Dashboard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/>
  </sheetViews>
  <sheetFormatPr baseColWidth="10" defaultColWidth="8.88671875" defaultRowHeight="14.4" x14ac:dyDescent="0.3"/>
  <cols>
    <col min="1" max="1" width="4" customWidth="1"/>
    <col min="2" max="2" width="19.5546875" bestFit="1" customWidth="1"/>
    <col min="3" max="3" width="48.5546875" customWidth="1"/>
    <col min="4" max="4" width="11.5546875" customWidth="1"/>
    <col min="5" max="5" width="11.5546875" bestFit="1" customWidth="1"/>
    <col min="6" max="6" width="12.33203125" bestFit="1" customWidth="1"/>
    <col min="7" max="7" width="12.33203125" customWidth="1"/>
    <col min="8" max="8" width="10.33203125" customWidth="1"/>
    <col min="9" max="10" width="12.5546875" customWidth="1"/>
    <col min="12" max="12" width="11.77734375" customWidth="1"/>
    <col min="13" max="13" width="11.21875" customWidth="1"/>
  </cols>
  <sheetData>
    <row r="1" spans="1:15" ht="21" x14ac:dyDescent="0.3">
      <c r="B1" s="62" t="s">
        <v>0</v>
      </c>
      <c r="C1" s="62"/>
      <c r="D1" s="62"/>
      <c r="E1" s="62"/>
      <c r="F1" s="62"/>
      <c r="G1" s="62"/>
      <c r="H1" s="62"/>
      <c r="I1" s="62"/>
    </row>
    <row r="2" spans="1:15" ht="15" thickBot="1" x14ac:dyDescent="0.35">
      <c r="K2" s="32"/>
      <c r="L2" s="32"/>
      <c r="M2" s="32"/>
      <c r="O2" s="18"/>
    </row>
    <row r="3" spans="1:15" ht="15" thickBot="1" x14ac:dyDescent="0.35">
      <c r="A3" s="45"/>
      <c r="B3" s="46" t="s">
        <v>1</v>
      </c>
      <c r="C3" s="46" t="s">
        <v>2</v>
      </c>
      <c r="D3" s="46" t="s">
        <v>3</v>
      </c>
      <c r="E3" s="47" t="s">
        <v>35</v>
      </c>
      <c r="F3" s="48" t="s">
        <v>38</v>
      </c>
      <c r="G3" s="47" t="s">
        <v>12</v>
      </c>
      <c r="H3" s="47" t="s">
        <v>5</v>
      </c>
      <c r="I3" s="47" t="s">
        <v>36</v>
      </c>
      <c r="J3" s="28"/>
      <c r="K3" s="29" t="s">
        <v>13</v>
      </c>
      <c r="L3" s="30" t="s">
        <v>6</v>
      </c>
      <c r="M3" s="31" t="s">
        <v>37</v>
      </c>
      <c r="O3" s="18"/>
    </row>
    <row r="4" spans="1:15" ht="15" thickTop="1" x14ac:dyDescent="0.3">
      <c r="A4" s="45"/>
      <c r="B4" s="45" t="s">
        <v>45</v>
      </c>
      <c r="C4" s="45" t="s">
        <v>21</v>
      </c>
      <c r="D4" s="45" t="s">
        <v>20</v>
      </c>
      <c r="E4" s="49">
        <v>0.9</v>
      </c>
      <c r="F4" s="49">
        <v>0.8</v>
      </c>
      <c r="G4" s="49">
        <f>(0.49+0.77+0.68)/3</f>
        <v>0.64666666666666661</v>
      </c>
      <c r="H4" s="42">
        <v>0.8</v>
      </c>
      <c r="I4" s="50">
        <f>IF(D4="Under",K4*-1,K4)</f>
        <v>0.23711340206185594</v>
      </c>
      <c r="J4" s="28"/>
      <c r="K4" s="33">
        <f>(H4/G4)-1</f>
        <v>0.23711340206185594</v>
      </c>
      <c r="L4" s="34" t="str">
        <f>IF(D4="Over",IF(H4&gt;=E4,"Grønn",IF(OR(H4&lt;F4),"Rød","Gul")),IF(H4&lt;=E4,"Grønn",IF(OR(H4&gt;F4),"Rød","Gul")))</f>
        <v>Gul</v>
      </c>
      <c r="M4" s="35">
        <f>IF(L4="Rød",1,IF(L4="Gul",2,IF(L4="Grønn",3,1)))</f>
        <v>2</v>
      </c>
      <c r="O4" s="18"/>
    </row>
    <row r="5" spans="1:15" x14ac:dyDescent="0.3">
      <c r="A5" s="45"/>
      <c r="B5" s="45"/>
      <c r="C5" s="45" t="s">
        <v>46</v>
      </c>
      <c r="D5" s="45" t="s">
        <v>19</v>
      </c>
      <c r="E5" s="51">
        <v>10</v>
      </c>
      <c r="F5" s="51">
        <v>15</v>
      </c>
      <c r="G5" s="51">
        <v>19</v>
      </c>
      <c r="H5" s="39">
        <v>10</v>
      </c>
      <c r="I5" s="50">
        <f t="shared" ref="I5:I25" si="0">IF(D5="Under",K5*-1,K5)</f>
        <v>0.47368421052631582</v>
      </c>
      <c r="J5" s="28"/>
      <c r="K5" s="33">
        <f t="shared" ref="K5:K25" si="1">(H5/G5)-1</f>
        <v>-0.47368421052631582</v>
      </c>
      <c r="L5" s="34" t="str">
        <f t="shared" ref="L5:L25" si="2">IF(D5="Over",IF(H5&gt;=E5,"Grønn",IF(OR(H5&lt;F5),"Rød","Gul")),IF(H5&lt;=E5,"Grønn",IF(OR(H5&gt;F5),"Rød","Gul")))</f>
        <v>Grønn</v>
      </c>
      <c r="M5" s="35">
        <f t="shared" ref="M5:M25" si="3">IF(L5="Rød",1,IF(L5="Gul",2,IF(L5="Grønn",3,1)))</f>
        <v>3</v>
      </c>
      <c r="O5" s="18"/>
    </row>
    <row r="6" spans="1:15" x14ac:dyDescent="0.3">
      <c r="A6" s="45"/>
      <c r="B6" s="45"/>
      <c r="C6" s="45" t="s">
        <v>22</v>
      </c>
      <c r="D6" s="45" t="s">
        <v>20</v>
      </c>
      <c r="E6" s="52">
        <v>160</v>
      </c>
      <c r="F6" s="59">
        <v>140</v>
      </c>
      <c r="G6" s="53">
        <v>32</v>
      </c>
      <c r="H6" s="40">
        <v>142</v>
      </c>
      <c r="I6" s="50">
        <f t="shared" si="0"/>
        <v>3.4375</v>
      </c>
      <c r="J6" s="28"/>
      <c r="K6" s="33">
        <f t="shared" si="1"/>
        <v>3.4375</v>
      </c>
      <c r="L6" s="34" t="str">
        <f t="shared" si="2"/>
        <v>Gul</v>
      </c>
      <c r="M6" s="35">
        <f t="shared" si="3"/>
        <v>2</v>
      </c>
    </row>
    <row r="7" spans="1:15" x14ac:dyDescent="0.3">
      <c r="A7" s="45"/>
      <c r="B7" s="45"/>
      <c r="C7" s="45" t="s">
        <v>23</v>
      </c>
      <c r="D7" s="45" t="s">
        <v>20</v>
      </c>
      <c r="E7" s="54">
        <v>152</v>
      </c>
      <c r="F7" s="59">
        <v>132</v>
      </c>
      <c r="G7" s="54">
        <f>(114+109)/2</f>
        <v>111.5</v>
      </c>
      <c r="H7" s="40">
        <v>153</v>
      </c>
      <c r="I7" s="50">
        <f t="shared" si="0"/>
        <v>0.37219730941704032</v>
      </c>
      <c r="J7" s="28"/>
      <c r="K7" s="33">
        <f t="shared" si="1"/>
        <v>0.37219730941704032</v>
      </c>
      <c r="L7" s="34" t="str">
        <f t="shared" si="2"/>
        <v>Grønn</v>
      </c>
      <c r="M7" s="35">
        <f t="shared" si="3"/>
        <v>3</v>
      </c>
    </row>
    <row r="8" spans="1:15" x14ac:dyDescent="0.3">
      <c r="A8" s="45"/>
      <c r="B8" s="45"/>
      <c r="C8" s="55" t="s">
        <v>49</v>
      </c>
      <c r="D8" s="55" t="s">
        <v>19</v>
      </c>
      <c r="E8" s="45">
        <v>10</v>
      </c>
      <c r="F8" s="59">
        <v>15</v>
      </c>
      <c r="G8" s="45">
        <v>14</v>
      </c>
      <c r="H8" s="41">
        <v>9</v>
      </c>
      <c r="I8" s="50">
        <f t="shared" si="0"/>
        <v>0.3571428571428571</v>
      </c>
      <c r="J8" s="28"/>
      <c r="K8" s="33">
        <f t="shared" si="1"/>
        <v>-0.3571428571428571</v>
      </c>
      <c r="L8" s="34" t="str">
        <f t="shared" si="2"/>
        <v>Grønn</v>
      </c>
      <c r="M8" s="35">
        <f t="shared" si="3"/>
        <v>3</v>
      </c>
    </row>
    <row r="9" spans="1:15" x14ac:dyDescent="0.3">
      <c r="A9" s="45"/>
      <c r="B9" s="45"/>
      <c r="C9" s="55" t="s">
        <v>55</v>
      </c>
      <c r="D9" s="55" t="s">
        <v>20</v>
      </c>
      <c r="E9" s="45">
        <v>30</v>
      </c>
      <c r="F9" s="59">
        <v>20</v>
      </c>
      <c r="G9" s="45">
        <v>12</v>
      </c>
      <c r="H9" s="41">
        <v>18</v>
      </c>
      <c r="I9" s="50">
        <f t="shared" si="0"/>
        <v>0.5</v>
      </c>
      <c r="J9" s="28"/>
      <c r="K9" s="33">
        <f t="shared" si="1"/>
        <v>0.5</v>
      </c>
      <c r="L9" s="34" t="str">
        <f t="shared" si="2"/>
        <v>Rød</v>
      </c>
      <c r="M9" s="35">
        <f t="shared" si="3"/>
        <v>1</v>
      </c>
    </row>
    <row r="10" spans="1:15" x14ac:dyDescent="0.3">
      <c r="A10" s="45"/>
      <c r="B10" s="45"/>
      <c r="C10" s="45" t="s">
        <v>26</v>
      </c>
      <c r="D10" s="45" t="s">
        <v>19</v>
      </c>
      <c r="E10" s="54">
        <v>0</v>
      </c>
      <c r="F10" s="59">
        <v>1</v>
      </c>
      <c r="G10" s="54">
        <v>4</v>
      </c>
      <c r="H10" s="41">
        <v>1</v>
      </c>
      <c r="I10" s="50">
        <f t="shared" si="0"/>
        <v>0.75</v>
      </c>
      <c r="J10" s="28"/>
      <c r="K10" s="33">
        <f t="shared" si="1"/>
        <v>-0.75</v>
      </c>
      <c r="L10" s="34" t="str">
        <f t="shared" si="2"/>
        <v>Gul</v>
      </c>
      <c r="M10" s="35">
        <f t="shared" si="3"/>
        <v>2</v>
      </c>
    </row>
    <row r="11" spans="1:15" x14ac:dyDescent="0.3">
      <c r="A11" s="45"/>
      <c r="B11" s="45" t="s">
        <v>44</v>
      </c>
      <c r="C11" s="45" t="s">
        <v>32</v>
      </c>
      <c r="D11" s="45" t="s">
        <v>20</v>
      </c>
      <c r="E11" s="49">
        <v>0.7</v>
      </c>
      <c r="F11" s="49">
        <v>0.5</v>
      </c>
      <c r="G11" s="49">
        <v>0.24</v>
      </c>
      <c r="H11" s="42">
        <v>0.51</v>
      </c>
      <c r="I11" s="50">
        <f t="shared" si="0"/>
        <v>1.125</v>
      </c>
      <c r="J11" s="28"/>
      <c r="K11" s="33">
        <f t="shared" si="1"/>
        <v>1.125</v>
      </c>
      <c r="L11" s="34" t="str">
        <f t="shared" si="2"/>
        <v>Gul</v>
      </c>
      <c r="M11" s="35">
        <f t="shared" si="3"/>
        <v>2</v>
      </c>
    </row>
    <row r="12" spans="1:15" x14ac:dyDescent="0.3">
      <c r="A12" s="45"/>
      <c r="B12" s="45"/>
      <c r="C12" s="45" t="s">
        <v>25</v>
      </c>
      <c r="D12" s="45" t="s">
        <v>20</v>
      </c>
      <c r="E12" s="49">
        <v>0.9</v>
      </c>
      <c r="F12" s="49">
        <v>0.8</v>
      </c>
      <c r="G12" s="49">
        <v>0.66</v>
      </c>
      <c r="H12" s="42">
        <v>0.95</v>
      </c>
      <c r="I12" s="50">
        <f t="shared" si="0"/>
        <v>0.43939393939393923</v>
      </c>
      <c r="J12" s="28"/>
      <c r="K12" s="33">
        <f t="shared" si="1"/>
        <v>0.43939393939393923</v>
      </c>
      <c r="L12" s="34" t="str">
        <f t="shared" si="2"/>
        <v>Grønn</v>
      </c>
      <c r="M12" s="35">
        <f t="shared" si="3"/>
        <v>3</v>
      </c>
    </row>
    <row r="13" spans="1:15" x14ac:dyDescent="0.3">
      <c r="A13" s="45"/>
      <c r="B13" s="45"/>
      <c r="C13" s="45" t="s">
        <v>39</v>
      </c>
      <c r="D13" s="45" t="s">
        <v>19</v>
      </c>
      <c r="E13" s="56">
        <v>253</v>
      </c>
      <c r="F13" s="59">
        <v>280</v>
      </c>
      <c r="G13" s="51">
        <v>240</v>
      </c>
      <c r="H13" s="39">
        <v>230</v>
      </c>
      <c r="I13" s="50">
        <f t="shared" si="0"/>
        <v>4.166666666666663E-2</v>
      </c>
      <c r="J13" s="28"/>
      <c r="K13" s="33">
        <f t="shared" si="1"/>
        <v>-4.166666666666663E-2</v>
      </c>
      <c r="L13" s="34" t="str">
        <f t="shared" si="2"/>
        <v>Grønn</v>
      </c>
      <c r="M13" s="35">
        <f t="shared" si="3"/>
        <v>3</v>
      </c>
    </row>
    <row r="14" spans="1:15" x14ac:dyDescent="0.3">
      <c r="A14" s="45"/>
      <c r="B14" s="45"/>
      <c r="C14" s="45" t="s">
        <v>50</v>
      </c>
      <c r="D14" s="45" t="s">
        <v>20</v>
      </c>
      <c r="E14" s="57">
        <v>72</v>
      </c>
      <c r="F14" s="51">
        <v>48</v>
      </c>
      <c r="G14" s="54">
        <v>20</v>
      </c>
      <c r="H14" s="43">
        <v>35</v>
      </c>
      <c r="I14" s="50">
        <f t="shared" si="0"/>
        <v>0.75</v>
      </c>
      <c r="J14" s="28"/>
      <c r="K14" s="33">
        <f t="shared" si="1"/>
        <v>0.75</v>
      </c>
      <c r="L14" s="34" t="str">
        <f>IF(D14="Over",IF(H14&gt;=E14,"Grønn",IF(OR(H14&lt;F14),"Rød","Gul")),IF(H14&lt;=E14,"Grønn",IF(OR(H14&gt;F14),"Rød","Gul")))</f>
        <v>Rød</v>
      </c>
      <c r="M14" s="35">
        <f>IF(L14="Rød",1,IF(L14="Gul",2,IF(L14="Grønn",3,1)))</f>
        <v>1</v>
      </c>
    </row>
    <row r="15" spans="1:15" x14ac:dyDescent="0.3">
      <c r="A15" s="45"/>
      <c r="B15" s="45"/>
      <c r="C15" s="45" t="s">
        <v>51</v>
      </c>
      <c r="D15" s="45" t="s">
        <v>20</v>
      </c>
      <c r="E15" s="54">
        <v>24</v>
      </c>
      <c r="F15" s="51">
        <v>12</v>
      </c>
      <c r="G15" s="54">
        <v>25</v>
      </c>
      <c r="H15" s="41">
        <v>24</v>
      </c>
      <c r="I15" s="50">
        <f t="shared" si="0"/>
        <v>-4.0000000000000036E-2</v>
      </c>
      <c r="J15" s="28"/>
      <c r="K15" s="33">
        <f t="shared" si="1"/>
        <v>-4.0000000000000036E-2</v>
      </c>
      <c r="L15" s="34" t="str">
        <f>IF(D15="Over",IF(H15&gt;=E15,"Grønn",IF(OR(H15&lt;F15),"Rød","Gul")),IF(H15&lt;=E15,"Grønn",IF(OR(H15&gt;F15),"Rød","Gul")))</f>
        <v>Grønn</v>
      </c>
      <c r="M15" s="35">
        <f>IF(L15="Rød",1,IF(L15="Gul",2,IF(L15="Grønn",3,1)))</f>
        <v>3</v>
      </c>
    </row>
    <row r="16" spans="1:15" x14ac:dyDescent="0.3">
      <c r="A16" s="45"/>
      <c r="B16" s="45" t="s">
        <v>43</v>
      </c>
      <c r="C16" s="45" t="s">
        <v>29</v>
      </c>
      <c r="D16" s="45" t="s">
        <v>20</v>
      </c>
      <c r="E16" s="49">
        <v>0.99</v>
      </c>
      <c r="F16" s="49">
        <v>0.97</v>
      </c>
      <c r="G16" s="49">
        <v>1</v>
      </c>
      <c r="H16" s="42">
        <v>0.94</v>
      </c>
      <c r="I16" s="50">
        <f t="shared" si="0"/>
        <v>-6.0000000000000053E-2</v>
      </c>
      <c r="J16" s="28"/>
      <c r="K16" s="33">
        <f t="shared" si="1"/>
        <v>-6.0000000000000053E-2</v>
      </c>
      <c r="L16" s="34" t="str">
        <f t="shared" si="2"/>
        <v>Rød</v>
      </c>
      <c r="M16" s="35">
        <f t="shared" si="3"/>
        <v>1</v>
      </c>
    </row>
    <row r="17" spans="1:27" x14ac:dyDescent="0.3">
      <c r="A17" s="45"/>
      <c r="B17" s="45"/>
      <c r="C17" s="45" t="s">
        <v>56</v>
      </c>
      <c r="D17" s="45" t="s">
        <v>20</v>
      </c>
      <c r="E17" s="49">
        <v>0.95</v>
      </c>
      <c r="F17" s="49">
        <v>0.9</v>
      </c>
      <c r="G17" s="49">
        <v>0.55000000000000004</v>
      </c>
      <c r="H17" s="42">
        <v>0.91</v>
      </c>
      <c r="I17" s="50">
        <f t="shared" si="0"/>
        <v>0.65454545454545454</v>
      </c>
      <c r="J17" s="28"/>
      <c r="K17" s="33">
        <f t="shared" si="1"/>
        <v>0.65454545454545454</v>
      </c>
      <c r="L17" s="34" t="str">
        <f t="shared" si="2"/>
        <v>Gul</v>
      </c>
      <c r="M17" s="35">
        <f t="shared" si="3"/>
        <v>2</v>
      </c>
    </row>
    <row r="18" spans="1:27" x14ac:dyDescent="0.3">
      <c r="A18" s="45"/>
      <c r="B18" s="45" t="s">
        <v>47</v>
      </c>
      <c r="C18" s="45" t="s">
        <v>27</v>
      </c>
      <c r="D18" s="45" t="s">
        <v>19</v>
      </c>
      <c r="E18" s="54">
        <v>0</v>
      </c>
      <c r="F18" s="51">
        <v>1</v>
      </c>
      <c r="G18" s="54">
        <v>0.2</v>
      </c>
      <c r="H18" s="41">
        <v>0</v>
      </c>
      <c r="I18" s="50">
        <f t="shared" si="0"/>
        <v>1</v>
      </c>
      <c r="J18" s="28"/>
      <c r="K18" s="33">
        <f t="shared" si="1"/>
        <v>-1</v>
      </c>
      <c r="L18" s="34" t="str">
        <f t="shared" si="2"/>
        <v>Grønn</v>
      </c>
      <c r="M18" s="35">
        <f t="shared" si="3"/>
        <v>3</v>
      </c>
    </row>
    <row r="19" spans="1:27" x14ac:dyDescent="0.3">
      <c r="A19" s="45"/>
      <c r="B19" s="45"/>
      <c r="C19" s="45" t="s">
        <v>28</v>
      </c>
      <c r="D19" s="45" t="s">
        <v>20</v>
      </c>
      <c r="E19" s="58">
        <v>31</v>
      </c>
      <c r="F19" s="52">
        <v>15</v>
      </c>
      <c r="G19" s="54">
        <v>19</v>
      </c>
      <c r="H19" s="44">
        <v>28</v>
      </c>
      <c r="I19" s="50">
        <f t="shared" si="0"/>
        <v>0.47368421052631571</v>
      </c>
      <c r="J19" s="28"/>
      <c r="K19" s="33">
        <f t="shared" si="1"/>
        <v>0.47368421052631571</v>
      </c>
      <c r="L19" s="34" t="str">
        <f t="shared" si="2"/>
        <v>Gul</v>
      </c>
      <c r="M19" s="35">
        <f t="shared" si="3"/>
        <v>2</v>
      </c>
    </row>
    <row r="20" spans="1:27" x14ac:dyDescent="0.3">
      <c r="A20" s="45"/>
      <c r="B20" s="45" t="s">
        <v>7</v>
      </c>
      <c r="C20" s="45" t="s">
        <v>54</v>
      </c>
      <c r="D20" s="45" t="s">
        <v>19</v>
      </c>
      <c r="E20" s="57">
        <v>150</v>
      </c>
      <c r="F20" s="51">
        <v>200</v>
      </c>
      <c r="G20" s="54">
        <v>266</v>
      </c>
      <c r="H20" s="43">
        <v>143</v>
      </c>
      <c r="I20" s="50">
        <f>IF(D20="Under",K20*-1,K20)</f>
        <v>0.46240601503759393</v>
      </c>
      <c r="J20" s="28"/>
      <c r="K20" s="33">
        <f t="shared" si="1"/>
        <v>-0.46240601503759393</v>
      </c>
      <c r="L20" s="34" t="str">
        <f t="shared" si="2"/>
        <v>Grønn</v>
      </c>
      <c r="M20" s="35">
        <f t="shared" si="3"/>
        <v>3</v>
      </c>
    </row>
    <row r="21" spans="1:27" x14ac:dyDescent="0.3">
      <c r="A21" s="45"/>
      <c r="B21" s="45"/>
      <c r="C21" s="45" t="s">
        <v>30</v>
      </c>
      <c r="D21" s="45" t="s">
        <v>19</v>
      </c>
      <c r="E21" s="57">
        <v>30</v>
      </c>
      <c r="F21" s="59">
        <v>50</v>
      </c>
      <c r="G21" s="54">
        <v>92</v>
      </c>
      <c r="H21" s="43">
        <v>46</v>
      </c>
      <c r="I21" s="50">
        <f t="shared" si="0"/>
        <v>0.5</v>
      </c>
      <c r="J21" s="28"/>
      <c r="K21" s="33">
        <f t="shared" si="1"/>
        <v>-0.5</v>
      </c>
      <c r="L21" s="34" t="str">
        <f t="shared" si="2"/>
        <v>Gul</v>
      </c>
      <c r="M21" s="35">
        <f t="shared" si="3"/>
        <v>2</v>
      </c>
    </row>
    <row r="22" spans="1:27" x14ac:dyDescent="0.3">
      <c r="A22" s="45"/>
      <c r="B22" s="45"/>
      <c r="C22" s="45" t="s">
        <v>31</v>
      </c>
      <c r="D22" s="45" t="s">
        <v>19</v>
      </c>
      <c r="E22" s="57">
        <v>30</v>
      </c>
      <c r="F22" s="59">
        <v>50</v>
      </c>
      <c r="G22" s="54">
        <v>217</v>
      </c>
      <c r="H22" s="43">
        <v>90</v>
      </c>
      <c r="I22" s="50">
        <f t="shared" si="0"/>
        <v>0.58525345622119818</v>
      </c>
      <c r="J22" s="28"/>
      <c r="K22" s="33">
        <f t="shared" si="1"/>
        <v>-0.58525345622119818</v>
      </c>
      <c r="L22" s="34" t="str">
        <f t="shared" si="2"/>
        <v>Rød</v>
      </c>
      <c r="M22" s="35">
        <f t="shared" si="3"/>
        <v>1</v>
      </c>
    </row>
    <row r="23" spans="1:27" x14ac:dyDescent="0.3">
      <c r="A23" s="45"/>
      <c r="B23" s="45"/>
      <c r="C23" s="45" t="s">
        <v>57</v>
      </c>
      <c r="D23" s="45" t="s">
        <v>19</v>
      </c>
      <c r="E23" s="57">
        <v>12000000</v>
      </c>
      <c r="F23" s="59">
        <v>1400000</v>
      </c>
      <c r="G23" s="54">
        <v>1530000</v>
      </c>
      <c r="H23" s="43">
        <v>1510000</v>
      </c>
      <c r="I23" s="50">
        <f t="shared" si="0"/>
        <v>1.3071895424836555E-2</v>
      </c>
      <c r="J23" s="28"/>
      <c r="K23" s="33">
        <f t="shared" si="1"/>
        <v>-1.3071895424836555E-2</v>
      </c>
      <c r="L23" s="34" t="str">
        <f t="shared" si="2"/>
        <v>Grønn</v>
      </c>
      <c r="M23" s="35">
        <f t="shared" si="3"/>
        <v>3</v>
      </c>
    </row>
    <row r="24" spans="1:27" x14ac:dyDescent="0.3">
      <c r="A24" s="45"/>
      <c r="B24" s="45"/>
      <c r="C24" s="55" t="s">
        <v>58</v>
      </c>
      <c r="D24" s="55" t="s">
        <v>20</v>
      </c>
      <c r="E24" s="57">
        <v>4500000</v>
      </c>
      <c r="F24" s="59">
        <v>2000000</v>
      </c>
      <c r="G24" s="54">
        <v>5100000</v>
      </c>
      <c r="H24" s="43">
        <v>4650000</v>
      </c>
      <c r="I24" s="50">
        <f t="shared" si="0"/>
        <v>-8.8235294117647078E-2</v>
      </c>
      <c r="J24" s="28"/>
      <c r="K24" s="33">
        <f t="shared" si="1"/>
        <v>-8.8235294117647078E-2</v>
      </c>
      <c r="L24" s="60" t="str">
        <f t="shared" si="2"/>
        <v>Grønn</v>
      </c>
      <c r="M24" s="61">
        <f t="shared" si="3"/>
        <v>3</v>
      </c>
    </row>
    <row r="25" spans="1:27" ht="15" thickBot="1" x14ac:dyDescent="0.35">
      <c r="A25" s="45"/>
      <c r="B25" s="45" t="s">
        <v>48</v>
      </c>
      <c r="C25" s="45" t="s">
        <v>24</v>
      </c>
      <c r="D25" s="45" t="s">
        <v>19</v>
      </c>
      <c r="E25" s="49">
        <v>0.2</v>
      </c>
      <c r="F25" s="49">
        <v>0.3</v>
      </c>
      <c r="G25" s="49">
        <v>0.28999999999999998</v>
      </c>
      <c r="H25" s="42">
        <v>0.24</v>
      </c>
      <c r="I25" s="50">
        <f t="shared" si="0"/>
        <v>0.17241379310344829</v>
      </c>
      <c r="J25" s="28"/>
      <c r="K25" s="36">
        <f t="shared" si="1"/>
        <v>-0.17241379310344829</v>
      </c>
      <c r="L25" s="37" t="str">
        <f t="shared" si="2"/>
        <v>Gul</v>
      </c>
      <c r="M25" s="38">
        <f t="shared" si="3"/>
        <v>2</v>
      </c>
    </row>
    <row r="26" spans="1:27" x14ac:dyDescent="0.3">
      <c r="B26" s="27"/>
      <c r="E26" s="19"/>
    </row>
    <row r="27" spans="1:27" x14ac:dyDescent="0.3">
      <c r="B27" s="1" t="s">
        <v>8</v>
      </c>
      <c r="C27" s="2"/>
      <c r="D27" s="2"/>
      <c r="E27" s="2"/>
      <c r="F27" s="63">
        <v>42516</v>
      </c>
      <c r="G27" s="63"/>
      <c r="H27" s="63"/>
      <c r="I27" s="63"/>
    </row>
    <row r="28" spans="1:27" x14ac:dyDescent="0.3">
      <c r="B28" s="1" t="s">
        <v>9</v>
      </c>
      <c r="C28" s="2"/>
      <c r="D28" s="2"/>
      <c r="E28" s="2"/>
      <c r="F28" s="63" t="s">
        <v>10</v>
      </c>
      <c r="G28" s="63"/>
      <c r="H28" s="63"/>
      <c r="I28" s="63"/>
    </row>
    <row r="32" spans="1:27" x14ac:dyDescent="0.3">
      <c r="Z32" t="s">
        <v>20</v>
      </c>
      <c r="AA32" t="s">
        <v>33</v>
      </c>
    </row>
    <row r="33" spans="26:27" x14ac:dyDescent="0.3">
      <c r="Z33" t="s">
        <v>19</v>
      </c>
      <c r="AA33" t="s">
        <v>34</v>
      </c>
    </row>
  </sheetData>
  <mergeCells count="3">
    <mergeCell ref="B1:I1"/>
    <mergeCell ref="F27:I27"/>
    <mergeCell ref="F28:I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zoomScaleNormal="100" zoomScalePageLayoutView="70" workbookViewId="0"/>
  </sheetViews>
  <sheetFormatPr baseColWidth="10" defaultColWidth="8.88671875" defaultRowHeight="14.4" x14ac:dyDescent="0.3"/>
  <cols>
    <col min="1" max="1" width="3.5546875" customWidth="1"/>
    <col min="2" max="2" width="3.88671875" customWidth="1"/>
    <col min="3" max="3" width="28.6640625" customWidth="1"/>
    <col min="5" max="6" width="10.6640625" customWidth="1"/>
    <col min="9" max="9" width="2.109375" customWidth="1"/>
    <col min="10" max="10" width="3.5546875" customWidth="1"/>
  </cols>
  <sheetData>
    <row r="1" spans="2:11" ht="30" customHeight="1" x14ac:dyDescent="0.3">
      <c r="B1" s="64" t="s">
        <v>53</v>
      </c>
      <c r="C1" s="64"/>
      <c r="D1" s="64"/>
      <c r="E1" s="64"/>
      <c r="F1" s="64"/>
      <c r="G1" s="64"/>
      <c r="H1" s="64"/>
    </row>
    <row r="2" spans="2:11" ht="18.75" customHeight="1" x14ac:dyDescent="0.3">
      <c r="B2" s="64"/>
      <c r="C2" s="64"/>
      <c r="D2" s="64"/>
      <c r="E2" s="64"/>
      <c r="F2" s="64"/>
      <c r="G2" s="64"/>
      <c r="H2" s="64"/>
    </row>
    <row r="3" spans="2:11" ht="18.75" customHeight="1" x14ac:dyDescent="0.3">
      <c r="B3" s="3"/>
      <c r="C3" s="3"/>
      <c r="D3" s="14">
        <f>0.25</f>
        <v>0.25</v>
      </c>
      <c r="E3" s="4" t="s">
        <v>14</v>
      </c>
      <c r="F3" s="3"/>
      <c r="G3" s="3"/>
      <c r="H3" s="3"/>
    </row>
    <row r="4" spans="2:11" ht="18.75" customHeight="1" x14ac:dyDescent="0.3">
      <c r="B4" s="15">
        <v>3</v>
      </c>
      <c r="C4" s="4" t="s">
        <v>40</v>
      </c>
      <c r="D4" s="14">
        <f>0.05</f>
        <v>0.05</v>
      </c>
      <c r="E4" s="4" t="s">
        <v>15</v>
      </c>
      <c r="F4" s="5"/>
      <c r="G4" s="5"/>
      <c r="H4" s="5"/>
    </row>
    <row r="5" spans="2:11" ht="18.75" customHeight="1" x14ac:dyDescent="0.3">
      <c r="B5" s="15">
        <v>2</v>
      </c>
      <c r="C5" s="4" t="s">
        <v>41</v>
      </c>
      <c r="D5" s="14">
        <f>0</f>
        <v>0</v>
      </c>
      <c r="E5" s="4" t="s">
        <v>16</v>
      </c>
      <c r="F5" s="5"/>
      <c r="G5" s="5"/>
      <c r="H5" s="5"/>
    </row>
    <row r="6" spans="2:11" ht="18.75" customHeight="1" x14ac:dyDescent="0.3">
      <c r="B6" s="15">
        <v>1</v>
      </c>
      <c r="C6" s="4" t="s">
        <v>42</v>
      </c>
      <c r="D6" s="14">
        <f>-0.25</f>
        <v>-0.25</v>
      </c>
      <c r="E6" s="4" t="s">
        <v>17</v>
      </c>
      <c r="F6" s="5"/>
      <c r="G6" s="5"/>
      <c r="H6" s="5"/>
    </row>
    <row r="7" spans="2:11" ht="18.75" customHeight="1" x14ac:dyDescent="0.3">
      <c r="B7" s="3"/>
      <c r="C7" s="3"/>
      <c r="D7" s="14">
        <f>-0.5</f>
        <v>-0.5</v>
      </c>
      <c r="E7" s="4" t="s">
        <v>18</v>
      </c>
      <c r="F7" s="3"/>
      <c r="G7" s="3"/>
      <c r="H7" s="3"/>
    </row>
    <row r="9" spans="2:11" ht="18.75" customHeight="1" x14ac:dyDescent="0.3">
      <c r="B9" s="6" t="str">
        <f>Data!B4</f>
        <v>Operasjonelt ved kai</v>
      </c>
      <c r="C9" s="6"/>
      <c r="D9" s="6"/>
      <c r="E9" s="6"/>
      <c r="F9" s="6"/>
      <c r="G9" s="6"/>
      <c r="H9" s="6"/>
    </row>
    <row r="10" spans="2:11" ht="18.75" customHeight="1" x14ac:dyDescent="0.3">
      <c r="B10" s="7"/>
      <c r="C10" s="7"/>
      <c r="D10" s="7"/>
      <c r="E10" s="8" t="s">
        <v>4</v>
      </c>
      <c r="F10" s="8" t="s">
        <v>5</v>
      </c>
      <c r="G10" s="8" t="s">
        <v>52</v>
      </c>
      <c r="H10" s="8" t="s">
        <v>11</v>
      </c>
      <c r="K10" s="8"/>
    </row>
    <row r="11" spans="2:11" ht="18.75" customHeight="1" x14ac:dyDescent="0.3">
      <c r="B11" s="9" t="str">
        <f>Data!C4</f>
        <v>Effektiv tid ved kai</v>
      </c>
      <c r="C11" s="9"/>
      <c r="D11" s="9"/>
      <c r="E11" s="21">
        <f>Data!E4</f>
        <v>0.9</v>
      </c>
      <c r="F11" s="25">
        <f>Data!H4</f>
        <v>0.8</v>
      </c>
      <c r="G11" s="16">
        <f>Data!M4</f>
        <v>2</v>
      </c>
      <c r="H11" s="20">
        <f>Data!I4</f>
        <v>0.23711340206185594</v>
      </c>
    </row>
    <row r="12" spans="2:11" ht="18.75" customHeight="1" x14ac:dyDescent="0.3">
      <c r="B12" s="9" t="str">
        <f>Data!C5</f>
        <v>Mobiliseringstid (min)</v>
      </c>
      <c r="C12" s="9"/>
      <c r="D12" s="9"/>
      <c r="E12" s="24">
        <f>Data!E5</f>
        <v>10</v>
      </c>
      <c r="F12" s="17">
        <f>Data!H5</f>
        <v>10</v>
      </c>
      <c r="G12" s="16">
        <f>Data!M5</f>
        <v>3</v>
      </c>
      <c r="H12" s="20">
        <f>Data!I5</f>
        <v>0.47368421052631582</v>
      </c>
    </row>
    <row r="13" spans="2:11" ht="18.75" customHeight="1" x14ac:dyDescent="0.3">
      <c r="B13" s="9" t="str">
        <f>Data!C6</f>
        <v>Lossing: Tørrbulk rate (MT/t)</v>
      </c>
      <c r="C13" s="9"/>
      <c r="D13" s="9"/>
      <c r="E13" s="24">
        <f>Data!E6</f>
        <v>160</v>
      </c>
      <c r="F13" s="17">
        <f>Data!H6</f>
        <v>142</v>
      </c>
      <c r="G13" s="16">
        <f>Data!M6</f>
        <v>2</v>
      </c>
      <c r="H13" s="20">
        <f>Data!I6</f>
        <v>3.4375</v>
      </c>
    </row>
    <row r="14" spans="2:11" ht="18.75" customHeight="1" x14ac:dyDescent="0.3">
      <c r="B14" s="9" t="str">
        <f>Data!C7</f>
        <v>Lossing: Våtbulk rate (m3/t)</v>
      </c>
      <c r="C14" s="9"/>
      <c r="D14" s="9"/>
      <c r="E14" s="24">
        <f>Data!E7</f>
        <v>152</v>
      </c>
      <c r="F14" s="17">
        <f>Data!H7</f>
        <v>153</v>
      </c>
      <c r="G14" s="16">
        <f>Data!M7</f>
        <v>3</v>
      </c>
      <c r="H14" s="20">
        <f>Data!I7</f>
        <v>0.37219730941704032</v>
      </c>
    </row>
    <row r="15" spans="2:11" ht="18.75" customHeight="1" x14ac:dyDescent="0.3">
      <c r="B15" s="9" t="str">
        <f>Data!C8</f>
        <v xml:space="preserve">Min. per spesialskrev-løft (skipper) </v>
      </c>
      <c r="C15" s="9"/>
      <c r="D15" s="9"/>
      <c r="E15" s="24">
        <f>Data!E8</f>
        <v>10</v>
      </c>
      <c r="F15" s="17">
        <f>Data!H8</f>
        <v>9</v>
      </c>
      <c r="G15" s="16">
        <f>Data!M8</f>
        <v>3</v>
      </c>
      <c r="H15" s="20">
        <f>Data!I8</f>
        <v>0.3571428571428571</v>
      </c>
    </row>
    <row r="16" spans="2:11" ht="18.75" customHeight="1" x14ac:dyDescent="0.3">
      <c r="B16" s="9" t="str">
        <f>Data!C9</f>
        <v>Antall hiv i timen (CTT etc.)</v>
      </c>
      <c r="C16" s="9"/>
      <c r="D16" s="9"/>
      <c r="E16" s="24">
        <f>Data!E9</f>
        <v>30</v>
      </c>
      <c r="F16" s="17">
        <f>Data!H9</f>
        <v>18</v>
      </c>
      <c r="G16" s="16">
        <f>Data!M9</f>
        <v>1</v>
      </c>
      <c r="H16" s="20">
        <f>Data!I9</f>
        <v>0.5</v>
      </c>
    </row>
    <row r="17" spans="2:8" ht="18.75" customHeight="1" x14ac:dyDescent="0.3">
      <c r="B17" s="9" t="str">
        <f>Data!C10</f>
        <v>Antall ganger basen går tom for et produkt</v>
      </c>
      <c r="C17" s="9"/>
      <c r="D17" s="9"/>
      <c r="E17" s="24">
        <f>Data!E10</f>
        <v>0</v>
      </c>
      <c r="F17" s="17">
        <f>Data!H10</f>
        <v>1</v>
      </c>
      <c r="G17" s="16">
        <f>Data!M10</f>
        <v>2</v>
      </c>
      <c r="H17" s="20">
        <f>Data!I10</f>
        <v>0.75</v>
      </c>
    </row>
    <row r="18" spans="2:8" ht="18.75" customHeight="1" x14ac:dyDescent="0.3">
      <c r="B18" s="11"/>
    </row>
    <row r="19" spans="2:8" ht="18.75" customHeight="1" x14ac:dyDescent="0.3">
      <c r="B19" s="6" t="str">
        <f>Data!B11</f>
        <v>Operasjonelt på fartøy</v>
      </c>
      <c r="C19" s="6"/>
      <c r="D19" s="6"/>
      <c r="E19" s="6"/>
      <c r="F19" s="6"/>
      <c r="G19" s="6"/>
      <c r="H19" s="6"/>
    </row>
    <row r="20" spans="2:8" ht="18.75" customHeight="1" x14ac:dyDescent="0.3">
      <c r="E20" s="8" t="s">
        <v>4</v>
      </c>
      <c r="F20" s="8" t="s">
        <v>5</v>
      </c>
      <c r="G20" s="8" t="s">
        <v>52</v>
      </c>
      <c r="H20" s="8" t="s">
        <v>11</v>
      </c>
    </row>
    <row r="21" spans="2:8" ht="18.75" customHeight="1" x14ac:dyDescent="0.3">
      <c r="B21" s="10" t="str">
        <f>Data!C11</f>
        <v>Utnyttelsesgrad</v>
      </c>
      <c r="C21" s="10"/>
      <c r="D21" s="10"/>
      <c r="E21" s="22">
        <f>Data!E11</f>
        <v>0.7</v>
      </c>
      <c r="F21" s="22">
        <f>Data!H11</f>
        <v>0.51</v>
      </c>
      <c r="G21" s="16">
        <f>Data!M11</f>
        <v>2</v>
      </c>
      <c r="H21" s="20">
        <f>Data!I11</f>
        <v>1.125</v>
      </c>
    </row>
    <row r="22" spans="2:8" ht="18.75" customHeight="1" x14ac:dyDescent="0.3">
      <c r="B22" s="10" t="str">
        <f>Data!C12</f>
        <v>% Samsvar med seilingsplan</v>
      </c>
      <c r="C22" s="10"/>
      <c r="D22" s="10"/>
      <c r="E22" s="22">
        <f>Data!E12</f>
        <v>0.9</v>
      </c>
      <c r="F22" s="22">
        <f>Data!H12</f>
        <v>0.95</v>
      </c>
      <c r="G22" s="16">
        <f>Data!M12</f>
        <v>3</v>
      </c>
      <c r="H22" s="20">
        <f>Data!I12</f>
        <v>0.43939393939393923</v>
      </c>
    </row>
    <row r="23" spans="2:8" ht="18.75" customHeight="1" x14ac:dyDescent="0.3">
      <c r="B23" s="10" t="str">
        <f>Data!C13</f>
        <v>Forbruk LNG (MT)</v>
      </c>
      <c r="C23" s="10"/>
      <c r="D23" s="10"/>
      <c r="E23" s="23">
        <f>Data!E13</f>
        <v>253</v>
      </c>
      <c r="F23" s="23">
        <f>Data!H13</f>
        <v>230</v>
      </c>
      <c r="G23" s="16">
        <f>Data!M13</f>
        <v>3</v>
      </c>
      <c r="H23" s="20">
        <f>Data!I13</f>
        <v>4.166666666666663E-2</v>
      </c>
    </row>
    <row r="24" spans="2:8" ht="18.75" customHeight="1" x14ac:dyDescent="0.3">
      <c r="B24" s="10" t="str">
        <f>Data!C14</f>
        <v xml:space="preserve">Forvarsel ved bestilling av plass på fartøy (t) - Halliburton </v>
      </c>
      <c r="C24" s="10"/>
      <c r="D24" s="10"/>
      <c r="E24" s="23">
        <f>Data!E14</f>
        <v>72</v>
      </c>
      <c r="F24" s="23">
        <f>Data!H14</f>
        <v>35</v>
      </c>
      <c r="G24" s="16">
        <f>Data!M14</f>
        <v>1</v>
      </c>
      <c r="H24" s="20">
        <f>Data!I14</f>
        <v>0.75</v>
      </c>
    </row>
    <row r="25" spans="2:8" ht="18.75" customHeight="1" x14ac:dyDescent="0.3">
      <c r="B25" s="10" t="str">
        <f>Data!C15</f>
        <v>Forvarsel ved bestilling av plass på fartøy (t) - Andre aktører</v>
      </c>
      <c r="C25" s="10"/>
      <c r="D25" s="10"/>
      <c r="E25" s="23">
        <f>Data!E15</f>
        <v>24</v>
      </c>
      <c r="F25" s="23">
        <f>Data!H15</f>
        <v>24</v>
      </c>
      <c r="G25" s="16">
        <f>Data!M15</f>
        <v>3</v>
      </c>
      <c r="H25" s="20">
        <f>Data!I15</f>
        <v>-4.0000000000000036E-2</v>
      </c>
    </row>
    <row r="26" spans="2:8" ht="18.75" customHeight="1" x14ac:dyDescent="0.3">
      <c r="B26" s="11"/>
    </row>
    <row r="27" spans="2:8" ht="18.75" customHeight="1" x14ac:dyDescent="0.3">
      <c r="B27" s="6" t="str">
        <f>Data!B16</f>
        <v>Teknisk</v>
      </c>
      <c r="C27" s="6"/>
      <c r="D27" s="6"/>
      <c r="E27" s="6"/>
      <c r="F27" s="6"/>
      <c r="G27" s="6"/>
      <c r="H27" s="6"/>
    </row>
    <row r="28" spans="2:8" ht="18.75" customHeight="1" x14ac:dyDescent="0.3">
      <c r="E28" s="8" t="s">
        <v>4</v>
      </c>
      <c r="F28" s="8" t="s">
        <v>5</v>
      </c>
      <c r="G28" s="8" t="s">
        <v>52</v>
      </c>
      <c r="H28" s="8" t="s">
        <v>11</v>
      </c>
    </row>
    <row r="29" spans="2:8" x14ac:dyDescent="0.3">
      <c r="B29" s="10" t="str">
        <f>Data!C16</f>
        <v>% Oppetid på fartøy</v>
      </c>
      <c r="C29" s="10"/>
      <c r="D29" s="10"/>
      <c r="E29" s="22">
        <f>Data!E16</f>
        <v>0.99</v>
      </c>
      <c r="F29" s="22">
        <f>Data!H16</f>
        <v>0.94</v>
      </c>
      <c r="G29" s="16">
        <f>Data!M16</f>
        <v>1</v>
      </c>
      <c r="H29" s="20">
        <f>Data!I16</f>
        <v>-6.0000000000000053E-2</v>
      </c>
    </row>
    <row r="30" spans="2:8" ht="18.75" customHeight="1" x14ac:dyDescent="0.3">
      <c r="B30" s="10" t="str">
        <f>Data!C17</f>
        <v>% Bruk av fartøyets egne tankvasksystemer</v>
      </c>
      <c r="C30" s="10"/>
      <c r="D30" s="10"/>
      <c r="E30" s="22">
        <f>Data!E17</f>
        <v>0.95</v>
      </c>
      <c r="F30" s="22">
        <f>Data!H17</f>
        <v>0.91</v>
      </c>
      <c r="G30" s="16">
        <f>Data!M17</f>
        <v>2</v>
      </c>
      <c r="H30" s="20">
        <f>Data!I17</f>
        <v>0.65454545454545454</v>
      </c>
    </row>
    <row r="32" spans="2:8" ht="18" x14ac:dyDescent="0.3">
      <c r="B32" s="6" t="str">
        <f>Data!B18</f>
        <v>HMS</v>
      </c>
      <c r="C32" s="6"/>
      <c r="D32" s="6"/>
      <c r="E32" s="6"/>
      <c r="F32" s="6"/>
      <c r="G32" s="6"/>
      <c r="H32" s="6"/>
    </row>
    <row r="33" spans="2:8" x14ac:dyDescent="0.3">
      <c r="E33" s="8" t="s">
        <v>4</v>
      </c>
      <c r="F33" s="8" t="s">
        <v>5</v>
      </c>
      <c r="G33" s="8" t="s">
        <v>52</v>
      </c>
      <c r="H33" s="8" t="s">
        <v>11</v>
      </c>
    </row>
    <row r="34" spans="2:8" x14ac:dyDescent="0.3">
      <c r="B34" s="10" t="str">
        <f>Data!C18</f>
        <v>Antall avvik HMS</v>
      </c>
      <c r="C34" s="10"/>
      <c r="D34" s="10"/>
      <c r="E34" s="23">
        <f>Data!E18</f>
        <v>0</v>
      </c>
      <c r="F34" s="23">
        <f>Data!H18</f>
        <v>0</v>
      </c>
      <c r="G34" s="16">
        <f>Data!M18</f>
        <v>3</v>
      </c>
      <c r="H34" s="20">
        <f>Data!I18</f>
        <v>1</v>
      </c>
    </row>
    <row r="35" spans="2:8" x14ac:dyDescent="0.3">
      <c r="B35" s="10" t="str">
        <f>Data!C19</f>
        <v>Antall observasjoner HMS</v>
      </c>
      <c r="C35" s="10"/>
      <c r="D35" s="10"/>
      <c r="E35" s="23">
        <f>Data!E19</f>
        <v>31</v>
      </c>
      <c r="F35" s="23">
        <f>Data!H19</f>
        <v>28</v>
      </c>
      <c r="G35" s="16">
        <f>Data!M19</f>
        <v>2</v>
      </c>
      <c r="H35" s="20">
        <f>Data!I19</f>
        <v>0.47368421052631571</v>
      </c>
    </row>
    <row r="37" spans="2:8" ht="18" x14ac:dyDescent="0.3">
      <c r="B37" s="6" t="str">
        <f>Data!B20</f>
        <v>Kommersielt</v>
      </c>
      <c r="C37" s="6"/>
      <c r="D37" s="6"/>
      <c r="E37" s="6"/>
      <c r="F37" s="6"/>
      <c r="G37" s="6"/>
      <c r="H37" s="6"/>
    </row>
    <row r="38" spans="2:8" x14ac:dyDescent="0.3">
      <c r="E38" s="8" t="str">
        <f>E33</f>
        <v>Mål</v>
      </c>
      <c r="F38" s="8" t="str">
        <f t="shared" ref="F38:H38" si="0">F33</f>
        <v>Input</v>
      </c>
      <c r="G38" s="8" t="str">
        <f t="shared" si="0"/>
        <v>Indikator</v>
      </c>
      <c r="H38" s="8" t="str">
        <f t="shared" si="0"/>
        <v>Progress</v>
      </c>
    </row>
    <row r="39" spans="2:8" x14ac:dyDescent="0.3">
      <c r="B39" s="10" t="str">
        <f>Data!C20</f>
        <v>Basekostnader per lastebærer</v>
      </c>
      <c r="C39" s="10"/>
      <c r="D39" s="10"/>
      <c r="E39" s="23">
        <f>Data!E20</f>
        <v>150</v>
      </c>
      <c r="F39" s="23">
        <f>Data!H20</f>
        <v>143</v>
      </c>
      <c r="G39" s="16">
        <f>Data!M20</f>
        <v>3</v>
      </c>
      <c r="H39" s="20">
        <f>Data!I20</f>
        <v>0.46240601503759393</v>
      </c>
    </row>
    <row r="40" spans="2:8" x14ac:dyDescent="0.3">
      <c r="B40" s="10" t="str">
        <f>Data!C21</f>
        <v>Basekostnader per lastet m3</v>
      </c>
      <c r="C40" s="10"/>
      <c r="D40" s="10"/>
      <c r="E40" s="23">
        <f>Data!E21</f>
        <v>30</v>
      </c>
      <c r="F40" s="23">
        <f>Data!H21</f>
        <v>46</v>
      </c>
      <c r="G40" s="16">
        <f>Data!M21</f>
        <v>2</v>
      </c>
      <c r="H40" s="20">
        <f>Data!I21</f>
        <v>0.5</v>
      </c>
    </row>
    <row r="41" spans="2:8" x14ac:dyDescent="0.3">
      <c r="B41" s="10" t="str">
        <f>Data!C22</f>
        <v>Basekostnader per lastet MT (tørrbulk)</v>
      </c>
      <c r="C41" s="10"/>
      <c r="D41" s="10"/>
      <c r="E41" s="23">
        <f>Data!E22</f>
        <v>30</v>
      </c>
      <c r="F41" s="23">
        <f>Data!H22</f>
        <v>90</v>
      </c>
      <c r="G41" s="16">
        <f>Data!M22</f>
        <v>1</v>
      </c>
      <c r="H41" s="20">
        <f>Data!I22</f>
        <v>0.58525345622119818</v>
      </c>
    </row>
    <row r="42" spans="2:8" x14ac:dyDescent="0.3">
      <c r="B42" s="10" t="str">
        <f>Data!C23</f>
        <v>Budsjettsamsvar (NOK)</v>
      </c>
      <c r="C42" s="10"/>
      <c r="D42" s="10"/>
      <c r="E42" s="23">
        <f>Data!E23</f>
        <v>12000000</v>
      </c>
      <c r="F42" s="23">
        <f>Data!H23</f>
        <v>1510000</v>
      </c>
      <c r="G42" s="16">
        <f>Data!M23</f>
        <v>3</v>
      </c>
      <c r="H42" s="20">
        <f>Data!I23</f>
        <v>1.3071895424836555E-2</v>
      </c>
    </row>
    <row r="43" spans="2:8" x14ac:dyDescent="0.3">
      <c r="B43" s="10" t="str">
        <f>Data!C24</f>
        <v>Inntekt på salg av transporttjenester (tredjepartlast)</v>
      </c>
      <c r="C43" s="10"/>
      <c r="D43" s="10"/>
      <c r="E43" s="23">
        <f>Data!E24</f>
        <v>4500000</v>
      </c>
      <c r="F43" s="23">
        <f>Data!H24</f>
        <v>4650000</v>
      </c>
      <c r="G43" s="16">
        <f>Data!M24</f>
        <v>3</v>
      </c>
      <c r="H43" s="20">
        <f>Data!I24</f>
        <v>-8.8235294117647078E-2</v>
      </c>
    </row>
    <row r="45" spans="2:8" ht="18" x14ac:dyDescent="0.3">
      <c r="B45" s="6" t="str">
        <f>Data!B25</f>
        <v>Personell</v>
      </c>
      <c r="C45" s="6"/>
      <c r="D45" s="6"/>
      <c r="E45" s="6"/>
      <c r="F45" s="6"/>
      <c r="G45" s="6"/>
      <c r="H45" s="6"/>
    </row>
    <row r="46" spans="2:8" x14ac:dyDescent="0.3">
      <c r="E46" s="8" t="str">
        <f>E38</f>
        <v>Mål</v>
      </c>
      <c r="F46" s="8" t="str">
        <f t="shared" ref="F46:H46" si="1">F38</f>
        <v>Input</v>
      </c>
      <c r="G46" s="8" t="str">
        <f t="shared" si="1"/>
        <v>Indikator</v>
      </c>
      <c r="H46" s="8" t="str">
        <f t="shared" si="1"/>
        <v>Progress</v>
      </c>
    </row>
    <row r="47" spans="2:8" x14ac:dyDescent="0.3">
      <c r="B47" s="10" t="str">
        <f>Data!C25</f>
        <v>% Overtidstimer personell</v>
      </c>
      <c r="C47" s="10"/>
      <c r="D47" s="10"/>
      <c r="E47" s="26">
        <f>Data!E25</f>
        <v>0.2</v>
      </c>
      <c r="F47" s="26">
        <f>Data!H25</f>
        <v>0.24</v>
      </c>
      <c r="G47" s="16">
        <f>Data!M25</f>
        <v>2</v>
      </c>
      <c r="H47" s="20">
        <f>Data!I25</f>
        <v>0.17241379310344829</v>
      </c>
    </row>
    <row r="49" spans="2:8" x14ac:dyDescent="0.3">
      <c r="B49" s="12" t="str">
        <f>"Dashboard oppdatert på " &amp;TEXT(Data!F27,"dd mmmm åååå")&amp;" av "&amp; Data!F28</f>
        <v>Dashboard oppdatert på 26 mai 2016 av Eirik Moen</v>
      </c>
      <c r="C49" s="13"/>
      <c r="D49" s="13"/>
      <c r="E49" s="13"/>
      <c r="F49" s="13"/>
      <c r="G49" s="13"/>
      <c r="H49" s="13"/>
    </row>
  </sheetData>
  <mergeCells count="1">
    <mergeCell ref="B1:H2"/>
  </mergeCells>
  <conditionalFormatting sqref="B4:B6">
    <cfRule type="iconSet" priority="21">
      <iconSet showValue="0">
        <cfvo type="percent" val="0"/>
        <cfvo type="num" val="2"/>
        <cfvo type="num" val="3"/>
      </iconSet>
    </cfRule>
  </conditionalFormatting>
  <conditionalFormatting sqref="G11:G17">
    <cfRule type="iconSet" priority="20">
      <iconSet showValue="0">
        <cfvo type="percent" val="0"/>
        <cfvo type="num" val="2"/>
        <cfvo type="num" val="3"/>
      </iconSet>
    </cfRule>
  </conditionalFormatting>
  <conditionalFormatting sqref="H11:H17">
    <cfRule type="iconSet" priority="17">
      <iconSet iconSet="5ArrowsGray" showValue="0">
        <cfvo type="percent" val="0"/>
        <cfvo type="num" val="-0.25" gte="0"/>
        <cfvo type="num" val="-0.05" gte="0"/>
        <cfvo type="num" val="0.05" gte="0"/>
        <cfvo type="num" val="0.25" gte="0"/>
      </iconSet>
    </cfRule>
  </conditionalFormatting>
  <conditionalFormatting sqref="G21:G25">
    <cfRule type="iconSet" priority="15">
      <iconSet showValue="0">
        <cfvo type="percent" val="0"/>
        <cfvo type="num" val="2"/>
        <cfvo type="num" val="3"/>
      </iconSet>
    </cfRule>
  </conditionalFormatting>
  <conditionalFormatting sqref="D3:D7">
    <cfRule type="iconSet" priority="14">
      <iconSet iconSet="5ArrowsGray" showValue="0">
        <cfvo type="percent" val="0"/>
        <cfvo type="num" val="-0.25"/>
        <cfvo type="num" val="-0.05"/>
        <cfvo type="num" val="0.05"/>
        <cfvo type="num" val="0.25"/>
      </iconSet>
    </cfRule>
  </conditionalFormatting>
  <conditionalFormatting sqref="G29:G30">
    <cfRule type="iconSet" priority="23">
      <iconSet showValue="0">
        <cfvo type="percent" val="0"/>
        <cfvo type="num" val="2"/>
        <cfvo type="num" val="3"/>
      </iconSet>
    </cfRule>
  </conditionalFormatting>
  <conditionalFormatting sqref="G34:G35">
    <cfRule type="iconSet" priority="11">
      <iconSet showValue="0">
        <cfvo type="percent" val="0"/>
        <cfvo type="num" val="2"/>
        <cfvo type="num" val="3"/>
      </iconSet>
    </cfRule>
  </conditionalFormatting>
  <conditionalFormatting sqref="G39:G43">
    <cfRule type="iconSet" priority="9">
      <iconSet showValue="0">
        <cfvo type="percent" val="0"/>
        <cfvo type="num" val="2"/>
        <cfvo type="num" val="3"/>
      </iconSet>
    </cfRule>
  </conditionalFormatting>
  <conditionalFormatting sqref="G47">
    <cfRule type="iconSet" priority="7">
      <iconSet showValue="0">
        <cfvo type="percent" val="0"/>
        <cfvo type="num" val="2"/>
        <cfvo type="num" val="3"/>
      </iconSet>
    </cfRule>
  </conditionalFormatting>
  <conditionalFormatting sqref="H21:H25">
    <cfRule type="iconSet" priority="5">
      <iconSet iconSet="5ArrowsGray" showValue="0">
        <cfvo type="percent" val="0"/>
        <cfvo type="num" val="-0.25" gte="0"/>
        <cfvo type="num" val="-0.05" gte="0"/>
        <cfvo type="num" val="0.05" gte="0"/>
        <cfvo type="num" val="0.25" gte="0"/>
      </iconSet>
    </cfRule>
  </conditionalFormatting>
  <conditionalFormatting sqref="H29:H30">
    <cfRule type="iconSet" priority="4">
      <iconSet iconSet="5ArrowsGray" showValue="0">
        <cfvo type="percent" val="0"/>
        <cfvo type="num" val="-0.25" gte="0"/>
        <cfvo type="num" val="-0.05" gte="0"/>
        <cfvo type="num" val="0.05" gte="0"/>
        <cfvo type="num" val="0.25" gte="0"/>
      </iconSet>
    </cfRule>
  </conditionalFormatting>
  <conditionalFormatting sqref="H34:H35">
    <cfRule type="iconSet" priority="3">
      <iconSet iconSet="5ArrowsGray" showValue="0">
        <cfvo type="percent" val="0"/>
        <cfvo type="num" val="-0.25" gte="0"/>
        <cfvo type="num" val="-0.05" gte="0"/>
        <cfvo type="num" val="0.05" gte="0"/>
        <cfvo type="num" val="0.25" gte="0"/>
      </iconSet>
    </cfRule>
  </conditionalFormatting>
  <conditionalFormatting sqref="H39:H43">
    <cfRule type="iconSet" priority="2">
      <iconSet iconSet="5ArrowsGray" showValue="0">
        <cfvo type="percent" val="0"/>
        <cfvo type="num" val="-0.25" gte="0"/>
        <cfvo type="num" val="-0.05" gte="0"/>
        <cfvo type="num" val="0.05" gte="0"/>
        <cfvo type="num" val="0.25" gte="0"/>
      </iconSet>
    </cfRule>
  </conditionalFormatting>
  <conditionalFormatting sqref="H47">
    <cfRule type="iconSet" priority="1">
      <iconSet iconSet="5ArrowsGray" showValue="0">
        <cfvo type="percent" val="0"/>
        <cfvo type="num" val="-0.25" gte="0"/>
        <cfvo type="num" val="-0.05" gte="0"/>
        <cfvo type="num" val="0.05" gte="0"/>
        <cfvo type="num" val="0.25" gte="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Moen</dc:creator>
  <cp:lastModifiedBy>Eirik Moen</cp:lastModifiedBy>
  <dcterms:created xsi:type="dcterms:W3CDTF">2016-05-25T20:50:11Z</dcterms:created>
  <dcterms:modified xsi:type="dcterms:W3CDTF">2016-06-14T22:40:02Z</dcterms:modified>
</cp:coreProperties>
</file>