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a_m\Skole\Moen\UiS\Master - Industriell Økonomi\10. semester - Masteroppgave\Vedlegg\"/>
    </mc:Choice>
  </mc:AlternateContent>
  <bookViews>
    <workbookView xWindow="0" yWindow="0" windowWidth="23040" windowHeight="9096"/>
  </bookViews>
  <sheets>
    <sheet name="MV Hannah Kristin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8" i="1" l="1"/>
  <c r="E278" i="1"/>
  <c r="D278" i="1"/>
  <c r="E273" i="1"/>
  <c r="F273" i="1"/>
  <c r="D273" i="1"/>
  <c r="C236" i="1"/>
  <c r="D236" i="1"/>
  <c r="E236" i="1"/>
  <c r="F236" i="1"/>
  <c r="G236" i="1"/>
  <c r="B236" i="1"/>
  <c r="B264" i="1"/>
  <c r="B262" i="1"/>
  <c r="J236" i="1"/>
  <c r="J237" i="1" s="1"/>
  <c r="J238" i="1" s="1"/>
  <c r="B231" i="1" s="1"/>
  <c r="B258" i="1" s="1"/>
  <c r="B265" i="1" s="1"/>
  <c r="B237" i="1" l="1"/>
  <c r="D237" i="1"/>
  <c r="C237" i="1"/>
  <c r="G237" i="1"/>
  <c r="F237" i="1"/>
  <c r="E237" i="1"/>
  <c r="S197" i="1" l="1"/>
  <c r="Q199" i="1" s="1"/>
  <c r="AM197" i="1"/>
  <c r="AK199" i="1" s="1"/>
  <c r="AC197" i="1"/>
  <c r="I194" i="1"/>
  <c r="S193" i="1" s="1"/>
  <c r="M199" i="1" s="1"/>
  <c r="I195" i="1"/>
  <c r="S194" i="1" s="1"/>
  <c r="N199" i="1" s="1"/>
  <c r="I196" i="1"/>
  <c r="S195" i="1" s="1"/>
  <c r="O199" i="1" s="1"/>
  <c r="I193" i="1"/>
  <c r="R193" i="1"/>
  <c r="O194" i="1"/>
  <c r="N195" i="1" s="1"/>
  <c r="P194" i="1"/>
  <c r="N196" i="1" s="1"/>
  <c r="Q194" i="1"/>
  <c r="N197" i="1" s="1"/>
  <c r="R194" i="1"/>
  <c r="N198" i="1" s="1"/>
  <c r="P195" i="1"/>
  <c r="O196" i="1" s="1"/>
  <c r="Q195" i="1"/>
  <c r="O197" i="1" s="1"/>
  <c r="R195" i="1"/>
  <c r="O198" i="1" s="1"/>
  <c r="Q196" i="1"/>
  <c r="P197" i="1" s="1"/>
  <c r="R196" i="1"/>
  <c r="P198" i="1" s="1"/>
  <c r="R197" i="1"/>
  <c r="Q198" i="1" s="1"/>
  <c r="R199" i="1"/>
  <c r="S198" i="1" s="1"/>
  <c r="AC195" i="1" l="1"/>
  <c r="Y199" i="1" s="1"/>
  <c r="AC194" i="1"/>
  <c r="X199" i="1" s="1"/>
  <c r="AM195" i="1"/>
  <c r="AI199" i="1" s="1"/>
  <c r="AC193" i="1"/>
  <c r="W199" i="1" s="1"/>
  <c r="AM194" i="1"/>
  <c r="AH199" i="1" s="1"/>
  <c r="AM193" i="1"/>
  <c r="AG199" i="1" s="1"/>
  <c r="I197" i="1"/>
  <c r="G199" i="1"/>
  <c r="B212" i="1"/>
  <c r="B213" i="1"/>
  <c r="B214" i="1"/>
  <c r="N193" i="1"/>
  <c r="C204" i="1" s="1"/>
  <c r="O193" i="1"/>
  <c r="D204" i="1" s="1"/>
  <c r="P193" i="1"/>
  <c r="M196" i="1" s="1"/>
  <c r="Q193" i="1"/>
  <c r="M197" i="1" s="1"/>
  <c r="R204" i="1"/>
  <c r="E204" i="1"/>
  <c r="K204" i="1"/>
  <c r="J204" i="1"/>
  <c r="I204" i="1"/>
  <c r="M198" i="1"/>
  <c r="H204" i="1"/>
  <c r="X193" i="1"/>
  <c r="Y193" i="1"/>
  <c r="Z193" i="1"/>
  <c r="W196" i="1" s="1"/>
  <c r="AA193" i="1"/>
  <c r="W197" i="1" s="1"/>
  <c r="AB193" i="1"/>
  <c r="W198" i="1" s="1"/>
  <c r="Y194" i="1"/>
  <c r="X195" i="1" s="1"/>
  <c r="R205" i="1" s="1"/>
  <c r="Z194" i="1"/>
  <c r="K205" i="1" s="1"/>
  <c r="AA194" i="1"/>
  <c r="X197" i="1" s="1"/>
  <c r="AB194" i="1"/>
  <c r="X198" i="1" s="1"/>
  <c r="Z195" i="1"/>
  <c r="AA195" i="1"/>
  <c r="Y197" i="1" s="1"/>
  <c r="AB195" i="1"/>
  <c r="Y198" i="1" s="1"/>
  <c r="AA196" i="1"/>
  <c r="Z197" i="1" s="1"/>
  <c r="F205" i="1" s="1"/>
  <c r="J205" i="1" s="1"/>
  <c r="O205" i="1" s="1"/>
  <c r="AB196" i="1"/>
  <c r="Z198" i="1" s="1"/>
  <c r="AB197" i="1"/>
  <c r="G205" i="1" s="1"/>
  <c r="I205" i="1"/>
  <c r="AB199" i="1"/>
  <c r="AC198" i="1" s="1"/>
  <c r="H205" i="1" s="1"/>
  <c r="AH193" i="1"/>
  <c r="AI193" i="1"/>
  <c r="D206" i="1" s="1"/>
  <c r="M206" i="1" s="1"/>
  <c r="AJ193" i="1"/>
  <c r="AG196" i="1" s="1"/>
  <c r="AK193" i="1"/>
  <c r="AG197" i="1" s="1"/>
  <c r="AL193" i="1"/>
  <c r="AG198" i="1" s="1"/>
  <c r="AI194" i="1"/>
  <c r="AH195" i="1" s="1"/>
  <c r="R206" i="1" s="1"/>
  <c r="AJ194" i="1"/>
  <c r="AK194" i="1"/>
  <c r="AH197" i="1" s="1"/>
  <c r="AL194" i="1"/>
  <c r="AH198" i="1" s="1"/>
  <c r="AJ195" i="1"/>
  <c r="E206" i="1" s="1"/>
  <c r="N206" i="1" s="1"/>
  <c r="AK195" i="1"/>
  <c r="AI197" i="1" s="1"/>
  <c r="AL195" i="1"/>
  <c r="AI198" i="1" s="1"/>
  <c r="AK196" i="1"/>
  <c r="AJ197" i="1" s="1"/>
  <c r="F206" i="1" s="1"/>
  <c r="J206" i="1" s="1"/>
  <c r="O206" i="1" s="1"/>
  <c r="AL196" i="1"/>
  <c r="AJ198" i="1" s="1"/>
  <c r="AL197" i="1"/>
  <c r="G206" i="1" s="1"/>
  <c r="I206" i="1"/>
  <c r="AL199" i="1"/>
  <c r="AM198" i="1" s="1"/>
  <c r="H206" i="1" s="1"/>
  <c r="AG195" i="1" l="1"/>
  <c r="AI196" i="1"/>
  <c r="X196" i="1"/>
  <c r="AH196" i="1"/>
  <c r="K206" i="1"/>
  <c r="Y196" i="1"/>
  <c r="E205" i="1"/>
  <c r="N205" i="1" s="1"/>
  <c r="Q205" i="1" s="1"/>
  <c r="M205" i="1"/>
  <c r="D205" i="1"/>
  <c r="S196" i="1"/>
  <c r="P199" i="1" s="1"/>
  <c r="AM196" i="1"/>
  <c r="AJ199" i="1" s="1"/>
  <c r="AC196" i="1"/>
  <c r="Z199" i="1" s="1"/>
  <c r="AG194" i="1"/>
  <c r="C206" i="1"/>
  <c r="L206" i="1" s="1"/>
  <c r="W194" i="1"/>
  <c r="C205" i="1"/>
  <c r="AK198" i="1"/>
  <c r="W195" i="1"/>
  <c r="M195" i="1"/>
  <c r="AA199" i="1"/>
  <c r="J207" i="1"/>
  <c r="C212" i="1"/>
  <c r="D212" i="1" s="1"/>
  <c r="E212" i="1" s="1"/>
  <c r="R207" i="1"/>
  <c r="K207" i="1"/>
  <c r="I207" i="1"/>
  <c r="N204" i="1"/>
  <c r="E207" i="1"/>
  <c r="H207" i="1"/>
  <c r="M204" i="1"/>
  <c r="D207" i="1"/>
  <c r="G204" i="1"/>
  <c r="AA198" i="1"/>
  <c r="Q206" i="1"/>
  <c r="F204" i="1"/>
  <c r="L204" i="1"/>
  <c r="M194" i="1"/>
  <c r="B145" i="1"/>
  <c r="B175" i="1" s="1"/>
  <c r="C214" i="1" l="1"/>
  <c r="D214" i="1" s="1"/>
  <c r="E214" i="1" s="1"/>
  <c r="F214" i="1" s="1"/>
  <c r="G214" i="1" s="1"/>
  <c r="H214" i="1" s="1"/>
  <c r="I214" i="1" s="1"/>
  <c r="J214" i="1" s="1"/>
  <c r="K214" i="1" s="1"/>
  <c r="L214" i="1" s="1"/>
  <c r="M214" i="1" s="1"/>
  <c r="N214" i="1" s="1"/>
  <c r="O214" i="1" s="1"/>
  <c r="P214" i="1" s="1"/>
  <c r="Q214" i="1" s="1"/>
  <c r="R214" i="1" s="1"/>
  <c r="C207" i="1"/>
  <c r="C213" i="1"/>
  <c r="D213" i="1" s="1"/>
  <c r="E213" i="1" s="1"/>
  <c r="F213" i="1" s="1"/>
  <c r="G213" i="1" s="1"/>
  <c r="H213" i="1" s="1"/>
  <c r="I213" i="1" s="1"/>
  <c r="J213" i="1" s="1"/>
  <c r="K213" i="1" s="1"/>
  <c r="L205" i="1"/>
  <c r="G207" i="1"/>
  <c r="F212" i="1"/>
  <c r="G212" i="1" s="1"/>
  <c r="H212" i="1" s="1"/>
  <c r="I212" i="1" s="1"/>
  <c r="J212" i="1" s="1"/>
  <c r="K212" i="1" s="1"/>
  <c r="L212" i="1" s="1"/>
  <c r="M212" i="1" s="1"/>
  <c r="N212" i="1" s="1"/>
  <c r="F207" i="1"/>
  <c r="O204" i="1"/>
  <c r="Q204" i="1"/>
  <c r="N207" i="1"/>
  <c r="L207" i="1"/>
  <c r="M207" i="1"/>
  <c r="B147" i="1"/>
  <c r="B266" i="1" s="1"/>
  <c r="B267" i="1" s="1"/>
  <c r="B268" i="1" s="1"/>
  <c r="B156" i="1"/>
  <c r="B174" i="1"/>
  <c r="B173" i="1"/>
  <c r="B137" i="1"/>
  <c r="B157" i="1" l="1"/>
  <c r="L213" i="1"/>
  <c r="M213" i="1" s="1"/>
  <c r="N213" i="1" s="1"/>
  <c r="O213" i="1" s="1"/>
  <c r="P213" i="1" s="1"/>
  <c r="Q213" i="1" s="1"/>
  <c r="R213" i="1" s="1"/>
  <c r="O207" i="1"/>
  <c r="P204" i="1"/>
  <c r="O212" i="1"/>
  <c r="Q207" i="1"/>
  <c r="B60" i="1"/>
  <c r="B59" i="1"/>
  <c r="CA38" i="1"/>
  <c r="BH38" i="1"/>
  <c r="BY37" i="1"/>
  <c r="BO35" i="1"/>
  <c r="AO38" i="1"/>
  <c r="BF37" i="1"/>
  <c r="AV35" i="1"/>
  <c r="V38" i="1"/>
  <c r="AM37" i="1"/>
  <c r="AC35" i="1"/>
  <c r="T37" i="1"/>
  <c r="L38" i="1"/>
  <c r="M38" i="1"/>
  <c r="N38" i="1"/>
  <c r="O38" i="1"/>
  <c r="P38" i="1"/>
  <c r="Q38" i="1"/>
  <c r="R38" i="1"/>
  <c r="S38" i="1"/>
  <c r="T38" i="1"/>
  <c r="B62" i="1"/>
  <c r="F66" i="1" s="1"/>
  <c r="E38" i="1"/>
  <c r="F38" i="1"/>
  <c r="G38" i="1"/>
  <c r="H38" i="1"/>
  <c r="I38" i="1"/>
  <c r="K38" i="1"/>
  <c r="D38" i="1"/>
  <c r="C38" i="1"/>
  <c r="P212" i="1" l="1"/>
  <c r="Q212" i="1" s="1"/>
  <c r="R212" i="1" s="1"/>
  <c r="P207" i="1"/>
  <c r="BS38" i="1"/>
  <c r="CB38" i="1"/>
  <c r="AW38" i="1"/>
  <c r="BE38" i="1"/>
  <c r="Y38" i="1"/>
  <c r="BO38" i="1"/>
  <c r="AA38" i="1"/>
  <c r="AH38" i="1"/>
  <c r="BL38" i="1"/>
  <c r="U38" i="1"/>
  <c r="BG38" i="1"/>
  <c r="BT38" i="1"/>
  <c r="Z38" i="1"/>
  <c r="AI38" i="1"/>
  <c r="AX38" i="1"/>
  <c r="BF38" i="1"/>
  <c r="BM38" i="1"/>
  <c r="BU38" i="1"/>
  <c r="CC38" i="1"/>
  <c r="AJ38" i="1"/>
  <c r="AP38" i="1"/>
  <c r="AY38" i="1"/>
  <c r="BN38" i="1"/>
  <c r="BV38" i="1"/>
  <c r="CD38" i="1"/>
  <c r="AC38" i="1"/>
  <c r="AB38" i="1"/>
  <c r="AK38" i="1"/>
  <c r="AQ38" i="1"/>
  <c r="AZ38" i="1"/>
  <c r="BZ38" i="1"/>
  <c r="BW38" i="1"/>
  <c r="CE38" i="1"/>
  <c r="AD38" i="1"/>
  <c r="AL38" i="1"/>
  <c r="AR38" i="1"/>
  <c r="BA38" i="1"/>
  <c r="BP38" i="1"/>
  <c r="BX38" i="1"/>
  <c r="CF38" i="1"/>
  <c r="AE38" i="1"/>
  <c r="AM38" i="1"/>
  <c r="AS38" i="1"/>
  <c r="BB38" i="1"/>
  <c r="BI38" i="1"/>
  <c r="BQ38" i="1"/>
  <c r="BY38" i="1"/>
  <c r="CG38" i="1"/>
  <c r="W38" i="1"/>
  <c r="AF38" i="1"/>
  <c r="AN38" i="1"/>
  <c r="AT38" i="1"/>
  <c r="BC38" i="1"/>
  <c r="BJ38" i="1"/>
  <c r="BR38" i="1"/>
  <c r="X38" i="1"/>
  <c r="AG38" i="1"/>
  <c r="AV38" i="1"/>
  <c r="AU38" i="1"/>
  <c r="BD38" i="1"/>
  <c r="BK38" i="1"/>
  <c r="B61" i="1"/>
  <c r="BN67" i="1"/>
  <c r="CG66" i="1"/>
  <c r="U66" i="1"/>
  <c r="BV67" i="1"/>
  <c r="J67" i="1"/>
  <c r="BF67" i="1"/>
  <c r="BY66" i="1"/>
  <c r="M66" i="1"/>
  <c r="AC66" i="1"/>
  <c r="AX67" i="1"/>
  <c r="BQ66" i="1"/>
  <c r="E66" i="1"/>
  <c r="AP67" i="1"/>
  <c r="BI66" i="1"/>
  <c r="AH67" i="1"/>
  <c r="BA66" i="1"/>
  <c r="Z67" i="1"/>
  <c r="AS66" i="1"/>
  <c r="CD67" i="1"/>
  <c r="R67" i="1"/>
  <c r="AK66" i="1"/>
  <c r="CC67" i="1"/>
  <c r="BU67" i="1"/>
  <c r="BM67" i="1"/>
  <c r="BE67" i="1"/>
  <c r="AW67" i="1"/>
  <c r="AO67" i="1"/>
  <c r="AG67" i="1"/>
  <c r="Y67" i="1"/>
  <c r="Q67" i="1"/>
  <c r="I67" i="1"/>
  <c r="CF66" i="1"/>
  <c r="BX66" i="1"/>
  <c r="BP66" i="1"/>
  <c r="BH66" i="1"/>
  <c r="AZ66" i="1"/>
  <c r="AR66" i="1"/>
  <c r="AJ66" i="1"/>
  <c r="AB66" i="1"/>
  <c r="T66" i="1"/>
  <c r="L66" i="1"/>
  <c r="D66" i="1"/>
  <c r="CB67" i="1"/>
  <c r="BT67" i="1"/>
  <c r="BL67" i="1"/>
  <c r="BD67" i="1"/>
  <c r="AV67" i="1"/>
  <c r="AN67" i="1"/>
  <c r="AN69" i="1" s="1"/>
  <c r="AN71" i="1" s="1"/>
  <c r="AF67" i="1"/>
  <c r="X67" i="1"/>
  <c r="P67" i="1"/>
  <c r="H67" i="1"/>
  <c r="CE66" i="1"/>
  <c r="BW66" i="1"/>
  <c r="BO66" i="1"/>
  <c r="BG66" i="1"/>
  <c r="BG68" i="1" s="1"/>
  <c r="BG70" i="1" s="1"/>
  <c r="AY66" i="1"/>
  <c r="AQ66" i="1"/>
  <c r="AI66" i="1"/>
  <c r="AA66" i="1"/>
  <c r="S66" i="1"/>
  <c r="K66" i="1"/>
  <c r="C66" i="1"/>
  <c r="B66" i="1"/>
  <c r="CA67" i="1"/>
  <c r="BS67" i="1"/>
  <c r="BK67" i="1"/>
  <c r="BC67" i="1"/>
  <c r="AU67" i="1"/>
  <c r="AM67" i="1"/>
  <c r="AE67" i="1"/>
  <c r="W67" i="1"/>
  <c r="W69" i="1" s="1"/>
  <c r="W71" i="1" s="1"/>
  <c r="O67" i="1"/>
  <c r="G67" i="1"/>
  <c r="CD66" i="1"/>
  <c r="BV66" i="1"/>
  <c r="BN66" i="1"/>
  <c r="BF66" i="1"/>
  <c r="AX66" i="1"/>
  <c r="AP66" i="1"/>
  <c r="AP68" i="1" s="1"/>
  <c r="AP70" i="1" s="1"/>
  <c r="AH66" i="1"/>
  <c r="Z66" i="1"/>
  <c r="R66" i="1"/>
  <c r="J66" i="1"/>
  <c r="B67" i="1"/>
  <c r="BZ67" i="1"/>
  <c r="BR67" i="1"/>
  <c r="BJ67" i="1"/>
  <c r="BJ69" i="1" s="1"/>
  <c r="BJ71" i="1" s="1"/>
  <c r="BB67" i="1"/>
  <c r="AT67" i="1"/>
  <c r="AL67" i="1"/>
  <c r="AD67" i="1"/>
  <c r="V67" i="1"/>
  <c r="N67" i="1"/>
  <c r="F67" i="1"/>
  <c r="CC66" i="1"/>
  <c r="CC68" i="1" s="1"/>
  <c r="CC70" i="1" s="1"/>
  <c r="BU66" i="1"/>
  <c r="BM66" i="1"/>
  <c r="BE66" i="1"/>
  <c r="AW66" i="1"/>
  <c r="AO66" i="1"/>
  <c r="AG66" i="1"/>
  <c r="Y66" i="1"/>
  <c r="Q66" i="1"/>
  <c r="Q68" i="1" s="1"/>
  <c r="Q70" i="1" s="1"/>
  <c r="I66" i="1"/>
  <c r="CG67" i="1"/>
  <c r="BY67" i="1"/>
  <c r="BQ67" i="1"/>
  <c r="BI67" i="1"/>
  <c r="BA67" i="1"/>
  <c r="AS67" i="1"/>
  <c r="AK67" i="1"/>
  <c r="AK69" i="1" s="1"/>
  <c r="AK71" i="1" s="1"/>
  <c r="AC67" i="1"/>
  <c r="U67" i="1"/>
  <c r="M67" i="1"/>
  <c r="E67" i="1"/>
  <c r="CB66" i="1"/>
  <c r="BT66" i="1"/>
  <c r="BL66" i="1"/>
  <c r="BD66" i="1"/>
  <c r="BD68" i="1" s="1"/>
  <c r="BD70" i="1" s="1"/>
  <c r="AV66" i="1"/>
  <c r="AN66" i="1"/>
  <c r="AF66" i="1"/>
  <c r="X66" i="1"/>
  <c r="P66" i="1"/>
  <c r="H66" i="1"/>
  <c r="CF67" i="1"/>
  <c r="BX67" i="1"/>
  <c r="BX69" i="1" s="1"/>
  <c r="BX71" i="1" s="1"/>
  <c r="BP67" i="1"/>
  <c r="BH67" i="1"/>
  <c r="AZ67" i="1"/>
  <c r="AR67" i="1"/>
  <c r="AJ67" i="1"/>
  <c r="AB67" i="1"/>
  <c r="T67" i="1"/>
  <c r="L67" i="1"/>
  <c r="L69" i="1" s="1"/>
  <c r="L71" i="1" s="1"/>
  <c r="D67" i="1"/>
  <c r="CA66" i="1"/>
  <c r="BS66" i="1"/>
  <c r="BK66" i="1"/>
  <c r="BC66" i="1"/>
  <c r="AU66" i="1"/>
  <c r="AM66" i="1"/>
  <c r="AE66" i="1"/>
  <c r="AE68" i="1" s="1"/>
  <c r="AE70" i="1" s="1"/>
  <c r="W66" i="1"/>
  <c r="O66" i="1"/>
  <c r="G66" i="1"/>
  <c r="CE67" i="1"/>
  <c r="BW67" i="1"/>
  <c r="BO67" i="1"/>
  <c r="BG67" i="1"/>
  <c r="AY67" i="1"/>
  <c r="AY69" i="1" s="1"/>
  <c r="AY71" i="1" s="1"/>
  <c r="AQ67" i="1"/>
  <c r="AI67" i="1"/>
  <c r="AA67" i="1"/>
  <c r="S67" i="1"/>
  <c r="K67" i="1"/>
  <c r="C67" i="1"/>
  <c r="BZ66" i="1"/>
  <c r="BR66" i="1"/>
  <c r="BR68" i="1" s="1"/>
  <c r="BR70" i="1" s="1"/>
  <c r="BJ66" i="1"/>
  <c r="BB66" i="1"/>
  <c r="AT66" i="1"/>
  <c r="AL66" i="1"/>
  <c r="AD66" i="1"/>
  <c r="V66" i="1"/>
  <c r="N66" i="1"/>
  <c r="F68" i="1"/>
  <c r="F70" i="1" s="1"/>
  <c r="B63" i="1"/>
  <c r="J35" i="1"/>
  <c r="J38" i="1" s="1"/>
  <c r="CF68" i="1" l="1"/>
  <c r="CF70" i="1" s="1"/>
  <c r="BS68" i="1"/>
  <c r="BS70" i="1" s="1"/>
  <c r="U68" i="1"/>
  <c r="U70" i="1" s="1"/>
  <c r="BJ68" i="1"/>
  <c r="BJ70" i="1" s="1"/>
  <c r="AQ69" i="1"/>
  <c r="AQ71" i="1" s="1"/>
  <c r="W68" i="1"/>
  <c r="W70" i="1" s="1"/>
  <c r="D69" i="1"/>
  <c r="D71" i="1" s="1"/>
  <c r="T68" i="1"/>
  <c r="T70" i="1" s="1"/>
  <c r="M68" i="1"/>
  <c r="M70" i="1" s="1"/>
  <c r="BM69" i="1"/>
  <c r="BM71" i="1" s="1"/>
  <c r="BA68" i="1"/>
  <c r="BA70" i="1" s="1"/>
  <c r="BK69" i="1"/>
  <c r="BK71" i="1" s="1"/>
  <c r="BP69" i="1"/>
  <c r="BP71" i="1" s="1"/>
  <c r="AV68" i="1"/>
  <c r="AV70" i="1" s="1"/>
  <c r="AC69" i="1"/>
  <c r="AC71" i="1" s="1"/>
  <c r="I68" i="1"/>
  <c r="I70" i="1" s="1"/>
  <c r="BU68" i="1"/>
  <c r="BU70" i="1" s="1"/>
  <c r="BB69" i="1"/>
  <c r="BB71" i="1" s="1"/>
  <c r="AH68" i="1"/>
  <c r="AH70" i="1" s="1"/>
  <c r="O69" i="1"/>
  <c r="O71" i="1" s="1"/>
  <c r="CA69" i="1"/>
  <c r="CA71" i="1" s="1"/>
  <c r="AY68" i="1"/>
  <c r="AY70" i="1" s="1"/>
  <c r="AF69" i="1"/>
  <c r="AF71" i="1" s="1"/>
  <c r="L68" i="1"/>
  <c r="L70" i="1" s="1"/>
  <c r="N68" i="1"/>
  <c r="N70" i="1" s="1"/>
  <c r="BZ68" i="1"/>
  <c r="BZ70" i="1" s="1"/>
  <c r="BG69" i="1"/>
  <c r="BG71" i="1" s="1"/>
  <c r="AM68" i="1"/>
  <c r="AM70" i="1" s="1"/>
  <c r="T69" i="1"/>
  <c r="T71" i="1" s="1"/>
  <c r="CF69" i="1"/>
  <c r="CF71" i="1" s="1"/>
  <c r="BL68" i="1"/>
  <c r="BL70" i="1" s="1"/>
  <c r="AS69" i="1"/>
  <c r="AS71" i="1" s="1"/>
  <c r="Y68" i="1"/>
  <c r="Y70" i="1" s="1"/>
  <c r="F69" i="1"/>
  <c r="F71" i="1" s="1"/>
  <c r="BR69" i="1"/>
  <c r="BR71" i="1" s="1"/>
  <c r="AX68" i="1"/>
  <c r="AX70" i="1" s="1"/>
  <c r="AE69" i="1"/>
  <c r="AE71" i="1" s="1"/>
  <c r="C68" i="1"/>
  <c r="C70" i="1" s="1"/>
  <c r="BO68" i="1"/>
  <c r="BO70" i="1" s="1"/>
  <c r="AV69" i="1"/>
  <c r="AV71" i="1" s="1"/>
  <c r="AB68" i="1"/>
  <c r="AB70" i="1" s="1"/>
  <c r="I69" i="1"/>
  <c r="I71" i="1" s="1"/>
  <c r="BO69" i="1"/>
  <c r="BO71" i="1" s="1"/>
  <c r="BT68" i="1"/>
  <c r="BT70" i="1" s="1"/>
  <c r="BZ69" i="1"/>
  <c r="BZ71" i="1" s="1"/>
  <c r="BF68" i="1"/>
  <c r="BF70" i="1" s="1"/>
  <c r="BW68" i="1"/>
  <c r="BW70" i="1" s="1"/>
  <c r="BD69" i="1"/>
  <c r="BD71" i="1" s="1"/>
  <c r="V68" i="1"/>
  <c r="V70" i="1" s="1"/>
  <c r="AB69" i="1"/>
  <c r="AB71" i="1" s="1"/>
  <c r="AG68" i="1"/>
  <c r="AG70" i="1" s="1"/>
  <c r="AM69" i="1"/>
  <c r="AM71" i="1" s="1"/>
  <c r="K69" i="1"/>
  <c r="K71" i="1" s="1"/>
  <c r="AJ69" i="1"/>
  <c r="AJ71" i="1" s="1"/>
  <c r="AO68" i="1"/>
  <c r="AO70" i="1" s="1"/>
  <c r="BN68" i="1"/>
  <c r="BN70" i="1" s="1"/>
  <c r="AU69" i="1"/>
  <c r="AU71" i="1" s="1"/>
  <c r="AU68" i="1"/>
  <c r="AU70" i="1" s="1"/>
  <c r="BA69" i="1"/>
  <c r="BA71" i="1" s="1"/>
  <c r="BW69" i="1"/>
  <c r="BW71" i="1" s="1"/>
  <c r="CB68" i="1"/>
  <c r="CB70" i="1" s="1"/>
  <c r="V69" i="1"/>
  <c r="V71" i="1" s="1"/>
  <c r="BK68" i="1"/>
  <c r="BK70" i="1" s="1"/>
  <c r="AL68" i="1"/>
  <c r="AL70" i="1" s="1"/>
  <c r="S69" i="1"/>
  <c r="S71" i="1" s="1"/>
  <c r="CE69" i="1"/>
  <c r="CE71" i="1" s="1"/>
  <c r="AR69" i="1"/>
  <c r="AR71" i="1" s="1"/>
  <c r="X68" i="1"/>
  <c r="X70" i="1" s="1"/>
  <c r="E69" i="1"/>
  <c r="E71" i="1" s="1"/>
  <c r="BQ69" i="1"/>
  <c r="BQ71" i="1" s="1"/>
  <c r="AW68" i="1"/>
  <c r="AW70" i="1" s="1"/>
  <c r="AD69" i="1"/>
  <c r="AD71" i="1" s="1"/>
  <c r="J68" i="1"/>
  <c r="J70" i="1" s="1"/>
  <c r="BV68" i="1"/>
  <c r="BV70" i="1" s="1"/>
  <c r="BC69" i="1"/>
  <c r="BC71" i="1" s="1"/>
  <c r="C69" i="1"/>
  <c r="C71" i="1" s="1"/>
  <c r="H68" i="1"/>
  <c r="H70" i="1" s="1"/>
  <c r="N69" i="1"/>
  <c r="N71" i="1" s="1"/>
  <c r="K68" i="1"/>
  <c r="K70" i="1" s="1"/>
  <c r="AD68" i="1"/>
  <c r="AD70" i="1" s="1"/>
  <c r="BC68" i="1"/>
  <c r="BC70" i="1" s="1"/>
  <c r="P68" i="1"/>
  <c r="P70" i="1" s="1"/>
  <c r="BI69" i="1"/>
  <c r="BI71" i="1" s="1"/>
  <c r="B69" i="1"/>
  <c r="B71" i="1" s="1"/>
  <c r="AT68" i="1"/>
  <c r="AT70" i="1" s="1"/>
  <c r="AA69" i="1"/>
  <c r="AA71" i="1" s="1"/>
  <c r="G68" i="1"/>
  <c r="G70" i="1" s="1"/>
  <c r="AZ69" i="1"/>
  <c r="AZ71" i="1" s="1"/>
  <c r="AF68" i="1"/>
  <c r="AF70" i="1" s="1"/>
  <c r="M69" i="1"/>
  <c r="M71" i="1" s="1"/>
  <c r="BY69" i="1"/>
  <c r="BY71" i="1" s="1"/>
  <c r="BE68" i="1"/>
  <c r="BE70" i="1" s="1"/>
  <c r="AL69" i="1"/>
  <c r="AL71" i="1" s="1"/>
  <c r="R68" i="1"/>
  <c r="R70" i="1" s="1"/>
  <c r="CD68" i="1"/>
  <c r="CD70" i="1" s="1"/>
  <c r="AI68" i="1"/>
  <c r="AI70" i="1" s="1"/>
  <c r="P69" i="1"/>
  <c r="P71" i="1" s="1"/>
  <c r="BB68" i="1"/>
  <c r="BB70" i="1" s="1"/>
  <c r="AI69" i="1"/>
  <c r="AI71" i="1" s="1"/>
  <c r="O68" i="1"/>
  <c r="O70" i="1" s="1"/>
  <c r="CA68" i="1"/>
  <c r="CA70" i="1" s="1"/>
  <c r="BH69" i="1"/>
  <c r="BH71" i="1" s="1"/>
  <c r="AN68" i="1"/>
  <c r="AN70" i="1" s="1"/>
  <c r="U69" i="1"/>
  <c r="U71" i="1" s="1"/>
  <c r="CG69" i="1"/>
  <c r="CG71" i="1" s="1"/>
  <c r="BM68" i="1"/>
  <c r="BM70" i="1" s="1"/>
  <c r="AT69" i="1"/>
  <c r="AT71" i="1" s="1"/>
  <c r="Z68" i="1"/>
  <c r="Z70" i="1" s="1"/>
  <c r="G69" i="1"/>
  <c r="G71" i="1" s="1"/>
  <c r="BS69" i="1"/>
  <c r="BS71" i="1" s="1"/>
  <c r="AQ68" i="1"/>
  <c r="AQ70" i="1" s="1"/>
  <c r="X69" i="1"/>
  <c r="X71" i="1" s="1"/>
  <c r="BX68" i="1"/>
  <c r="BX70" i="1" s="1"/>
  <c r="BE69" i="1"/>
  <c r="BE71" i="1" s="1"/>
  <c r="Z69" i="1"/>
  <c r="Z71" i="1" s="1"/>
  <c r="AC68" i="1"/>
  <c r="AC70" i="1" s="1"/>
  <c r="AJ68" i="1"/>
  <c r="AJ70" i="1" s="1"/>
  <c r="Q69" i="1"/>
  <c r="Q71" i="1" s="1"/>
  <c r="CC69" i="1"/>
  <c r="CC71" i="1" s="1"/>
  <c r="BI68" i="1"/>
  <c r="BI70" i="1" s="1"/>
  <c r="BF69" i="1"/>
  <c r="BF71" i="1" s="1"/>
  <c r="S68" i="1"/>
  <c r="S70" i="1" s="1"/>
  <c r="CE68" i="1"/>
  <c r="CE70" i="1" s="1"/>
  <c r="AA68" i="1"/>
  <c r="AA70" i="1" s="1"/>
  <c r="H69" i="1"/>
  <c r="H71" i="1" s="1"/>
  <c r="CB69" i="1"/>
  <c r="CB71" i="1" s="1"/>
  <c r="BH68" i="1"/>
  <c r="BH70" i="1" s="1"/>
  <c r="AO69" i="1"/>
  <c r="AO71" i="1" s="1"/>
  <c r="CD69" i="1"/>
  <c r="CD71" i="1" s="1"/>
  <c r="BQ68" i="1"/>
  <c r="BQ70" i="1" s="1"/>
  <c r="D68" i="1"/>
  <c r="D70" i="1" s="1"/>
  <c r="BP68" i="1"/>
  <c r="BP70" i="1" s="1"/>
  <c r="AW69" i="1"/>
  <c r="AW71" i="1" s="1"/>
  <c r="AS68" i="1"/>
  <c r="AS70" i="1" s="1"/>
  <c r="AX69" i="1"/>
  <c r="AX71" i="1" s="1"/>
  <c r="CG68" i="1"/>
  <c r="CG70" i="1" s="1"/>
  <c r="BT69" i="1"/>
  <c r="BT71" i="1" s="1"/>
  <c r="AZ68" i="1"/>
  <c r="AZ70" i="1" s="1"/>
  <c r="AG69" i="1"/>
  <c r="AG71" i="1" s="1"/>
  <c r="R69" i="1"/>
  <c r="R71" i="1" s="1"/>
  <c r="E68" i="1"/>
  <c r="E70" i="1" s="1"/>
  <c r="BV69" i="1"/>
  <c r="BV71" i="1" s="1"/>
  <c r="BN69" i="1"/>
  <c r="BN71" i="1" s="1"/>
  <c r="BU69" i="1"/>
  <c r="BU71" i="1" s="1"/>
  <c r="AH69" i="1"/>
  <c r="AH71" i="1" s="1"/>
  <c r="BL69" i="1"/>
  <c r="BL71" i="1" s="1"/>
  <c r="AR68" i="1"/>
  <c r="AR70" i="1" s="1"/>
  <c r="Y69" i="1"/>
  <c r="Y71" i="1" s="1"/>
  <c r="AK68" i="1"/>
  <c r="AK70" i="1" s="1"/>
  <c r="AP69" i="1"/>
  <c r="AP71" i="1" s="1"/>
  <c r="J69" i="1"/>
  <c r="J71" i="1" s="1"/>
  <c r="B68" i="1"/>
  <c r="B70" i="1" s="1"/>
  <c r="B94" i="1"/>
  <c r="BY68" i="1"/>
  <c r="BY70" i="1" s="1"/>
  <c r="B39" i="1"/>
  <c r="Y72" i="1" l="1"/>
  <c r="AM72" i="1"/>
  <c r="E72" i="1"/>
  <c r="AI72" i="1"/>
  <c r="R72" i="1"/>
  <c r="Z72" i="1"/>
  <c r="BL72" i="1"/>
  <c r="AE72" i="1"/>
  <c r="AH72" i="1"/>
  <c r="W72" i="1"/>
  <c r="O72" i="1"/>
  <c r="AA72" i="1"/>
  <c r="AF72" i="1"/>
  <c r="AB72" i="1"/>
  <c r="X72" i="1"/>
  <c r="P72" i="1"/>
  <c r="AD72" i="1"/>
  <c r="S72" i="1"/>
  <c r="J72" i="1"/>
  <c r="AG72" i="1"/>
  <c r="H72" i="1"/>
  <c r="V72" i="1"/>
  <c r="K72" i="1"/>
  <c r="BR72" i="1"/>
  <c r="AK72" i="1"/>
  <c r="I72" i="1"/>
  <c r="C72" i="1"/>
  <c r="M72" i="1"/>
  <c r="BV72" i="1"/>
  <c r="N72" i="1"/>
  <c r="BP72" i="1"/>
  <c r="F72" i="1"/>
  <c r="AJ72" i="1"/>
  <c r="T72" i="1"/>
  <c r="G72" i="1"/>
  <c r="AC72" i="1"/>
  <c r="Q72" i="1"/>
  <c r="BN72" i="1"/>
  <c r="D72" i="1"/>
  <c r="U72" i="1"/>
  <c r="AP72" i="1"/>
  <c r="AS72" i="1"/>
  <c r="BD72" i="1"/>
  <c r="BJ72" i="1"/>
  <c r="AX72" i="1"/>
  <c r="BH72" i="1"/>
  <c r="CE72" i="1"/>
  <c r="AV72" i="1"/>
  <c r="AZ72" i="1"/>
  <c r="BU72" i="1"/>
  <c r="AN72" i="1"/>
  <c r="CA72" i="1"/>
  <c r="AT72" i="1"/>
  <c r="BY72" i="1"/>
  <c r="AR72" i="1"/>
  <c r="BO72" i="1"/>
  <c r="BM72" i="1"/>
  <c r="BS72" i="1"/>
  <c r="AL72" i="1"/>
  <c r="BQ72" i="1"/>
  <c r="BG72" i="1"/>
  <c r="BB72" i="1"/>
  <c r="BE72" i="1"/>
  <c r="BK72" i="1"/>
  <c r="BF72" i="1"/>
  <c r="BI72" i="1"/>
  <c r="AY72" i="1"/>
  <c r="CC72" i="1"/>
  <c r="CG72" i="1"/>
  <c r="BW72" i="1"/>
  <c r="CD72" i="1"/>
  <c r="AW72" i="1"/>
  <c r="CB72" i="1"/>
  <c r="BC72" i="1"/>
  <c r="BA72" i="1"/>
  <c r="CF72" i="1"/>
  <c r="AQ72" i="1"/>
  <c r="AO72" i="1"/>
  <c r="BT72" i="1"/>
  <c r="AU72" i="1"/>
  <c r="BZ72" i="1"/>
  <c r="BX72" i="1"/>
  <c r="L72" i="1"/>
  <c r="B97" i="1"/>
  <c r="B99" i="1"/>
  <c r="B101" i="1"/>
  <c r="B103" i="1"/>
  <c r="B105" i="1"/>
  <c r="B98" i="1"/>
  <c r="B100" i="1"/>
  <c r="B102" i="1"/>
  <c r="B104" i="1"/>
  <c r="B106" i="1"/>
  <c r="B108" i="1"/>
  <c r="B110" i="1"/>
  <c r="B107" i="1"/>
  <c r="B109" i="1"/>
  <c r="B111" i="1"/>
  <c r="B112" i="1"/>
  <c r="B114" i="1"/>
  <c r="B116" i="1"/>
  <c r="B113" i="1"/>
  <c r="B115" i="1"/>
  <c r="C94" i="1"/>
  <c r="B96" i="1"/>
  <c r="C137" i="1"/>
  <c r="B73" i="1" l="1"/>
  <c r="C97" i="1"/>
  <c r="C99" i="1"/>
  <c r="C101" i="1"/>
  <c r="C98" i="1"/>
  <c r="C100" i="1"/>
  <c r="C102" i="1"/>
  <c r="C106" i="1"/>
  <c r="C108" i="1"/>
  <c r="C110" i="1"/>
  <c r="C107" i="1"/>
  <c r="C109" i="1"/>
  <c r="C104" i="1"/>
  <c r="C103" i="1"/>
  <c r="C105" i="1"/>
  <c r="C112" i="1"/>
  <c r="C114" i="1"/>
  <c r="C116" i="1"/>
  <c r="C111" i="1"/>
  <c r="C115" i="1"/>
  <c r="C113" i="1"/>
  <c r="D94" i="1"/>
  <c r="C96" i="1"/>
  <c r="B28" i="1"/>
  <c r="C26" i="1"/>
  <c r="D26" i="1" s="1"/>
  <c r="E26" i="1" s="1"/>
  <c r="F26" i="1" s="1"/>
  <c r="G26" i="1" s="1"/>
  <c r="H26" i="1" s="1"/>
  <c r="I26" i="1" s="1"/>
  <c r="BL25" i="1"/>
  <c r="AT25" i="1"/>
  <c r="AB25" i="1"/>
  <c r="J25" i="1"/>
  <c r="J26" i="1" l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D97" i="1"/>
  <c r="D99" i="1"/>
  <c r="D101" i="1"/>
  <c r="D103" i="1"/>
  <c r="D105" i="1"/>
  <c r="D98" i="1"/>
  <c r="D100" i="1"/>
  <c r="D102" i="1"/>
  <c r="D104" i="1"/>
  <c r="D106" i="1"/>
  <c r="D108" i="1"/>
  <c r="D110" i="1"/>
  <c r="D107" i="1"/>
  <c r="D109" i="1"/>
  <c r="D113" i="1"/>
  <c r="D115" i="1"/>
  <c r="D112" i="1"/>
  <c r="D114" i="1"/>
  <c r="D116" i="1"/>
  <c r="D111" i="1"/>
  <c r="E94" i="1"/>
  <c r="D96" i="1"/>
  <c r="B27" i="1"/>
  <c r="B150" i="1" s="1"/>
  <c r="B151" i="1" s="1"/>
  <c r="B41" i="1" l="1"/>
  <c r="B74" i="1" s="1"/>
  <c r="B75" i="1" s="1"/>
  <c r="B138" i="1"/>
  <c r="C138" i="1"/>
  <c r="E97" i="1"/>
  <c r="E99" i="1"/>
  <c r="E101" i="1"/>
  <c r="E103" i="1"/>
  <c r="E105" i="1"/>
  <c r="E98" i="1"/>
  <c r="E106" i="1"/>
  <c r="E108" i="1"/>
  <c r="E110" i="1"/>
  <c r="E102" i="1"/>
  <c r="E113" i="1"/>
  <c r="E100" i="1"/>
  <c r="E109" i="1"/>
  <c r="E114" i="1"/>
  <c r="E104" i="1"/>
  <c r="E112" i="1"/>
  <c r="E111" i="1"/>
  <c r="E107" i="1"/>
  <c r="E116" i="1"/>
  <c r="E115" i="1"/>
  <c r="F94" i="1"/>
  <c r="E96" i="1"/>
  <c r="B29" i="1"/>
  <c r="G94" i="1" l="1"/>
  <c r="F98" i="1"/>
  <c r="F100" i="1"/>
  <c r="F102" i="1"/>
  <c r="F104" i="1"/>
  <c r="F97" i="1"/>
  <c r="F99" i="1"/>
  <c r="F101" i="1"/>
  <c r="F103" i="1"/>
  <c r="F105" i="1"/>
  <c r="F107" i="1"/>
  <c r="F109" i="1"/>
  <c r="F111" i="1"/>
  <c r="F106" i="1"/>
  <c r="F108" i="1"/>
  <c r="F110" i="1"/>
  <c r="F113" i="1"/>
  <c r="F115" i="1"/>
  <c r="F112" i="1"/>
  <c r="F114" i="1"/>
  <c r="F116" i="1"/>
  <c r="F96" i="1"/>
  <c r="B42" i="1"/>
  <c r="B43" i="1" s="1"/>
  <c r="H94" i="1" l="1"/>
  <c r="G98" i="1"/>
  <c r="G100" i="1"/>
  <c r="G102" i="1"/>
  <c r="G97" i="1"/>
  <c r="G99" i="1"/>
  <c r="G101" i="1"/>
  <c r="G103" i="1"/>
  <c r="G104" i="1"/>
  <c r="G105" i="1"/>
  <c r="G107" i="1"/>
  <c r="G109" i="1"/>
  <c r="G111" i="1"/>
  <c r="G106" i="1"/>
  <c r="G108" i="1"/>
  <c r="G110" i="1"/>
  <c r="G113" i="1"/>
  <c r="G115" i="1"/>
  <c r="G112" i="1"/>
  <c r="G114" i="1"/>
  <c r="G116" i="1"/>
  <c r="G9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B7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I94" i="1" l="1"/>
  <c r="H98" i="1"/>
  <c r="H100" i="1"/>
  <c r="H102" i="1"/>
  <c r="H104" i="1"/>
  <c r="H97" i="1"/>
  <c r="H99" i="1"/>
  <c r="H101" i="1"/>
  <c r="H103" i="1"/>
  <c r="H105" i="1"/>
  <c r="H107" i="1"/>
  <c r="H109" i="1"/>
  <c r="H111" i="1"/>
  <c r="H106" i="1"/>
  <c r="H108" i="1"/>
  <c r="H110" i="1"/>
  <c r="H112" i="1"/>
  <c r="H114" i="1"/>
  <c r="H116" i="1"/>
  <c r="H113" i="1"/>
  <c r="H115" i="1"/>
  <c r="H96" i="1"/>
  <c r="J94" i="1" l="1"/>
  <c r="I98" i="1"/>
  <c r="I100" i="1"/>
  <c r="I102" i="1"/>
  <c r="I104" i="1"/>
  <c r="I97" i="1"/>
  <c r="I103" i="1"/>
  <c r="I101" i="1"/>
  <c r="I105" i="1"/>
  <c r="I107" i="1"/>
  <c r="I109" i="1"/>
  <c r="I99" i="1"/>
  <c r="I112" i="1"/>
  <c r="I108" i="1"/>
  <c r="I113" i="1"/>
  <c r="I106" i="1"/>
  <c r="I110" i="1"/>
  <c r="I111" i="1"/>
  <c r="I115" i="1"/>
  <c r="I116" i="1"/>
  <c r="I114" i="1"/>
  <c r="I96" i="1"/>
  <c r="K94" i="1" l="1"/>
  <c r="J97" i="1"/>
  <c r="J99" i="1"/>
  <c r="J101" i="1"/>
  <c r="J103" i="1"/>
  <c r="J98" i="1"/>
  <c r="J100" i="1"/>
  <c r="J102" i="1"/>
  <c r="J104" i="1"/>
  <c r="J106" i="1"/>
  <c r="J108" i="1"/>
  <c r="J110" i="1"/>
  <c r="J105" i="1"/>
  <c r="J107" i="1"/>
  <c r="J109" i="1"/>
  <c r="J111" i="1"/>
  <c r="J112" i="1"/>
  <c r="J114" i="1"/>
  <c r="J116" i="1"/>
  <c r="J113" i="1"/>
  <c r="J115" i="1"/>
  <c r="J96" i="1"/>
  <c r="L94" i="1" l="1"/>
  <c r="K97" i="1"/>
  <c r="K99" i="1"/>
  <c r="K101" i="1"/>
  <c r="K98" i="1"/>
  <c r="K100" i="1"/>
  <c r="K102" i="1"/>
  <c r="K104" i="1"/>
  <c r="K106" i="1"/>
  <c r="K108" i="1"/>
  <c r="K110" i="1"/>
  <c r="K103" i="1"/>
  <c r="K105" i="1"/>
  <c r="K107" i="1"/>
  <c r="K109" i="1"/>
  <c r="K111" i="1"/>
  <c r="K112" i="1"/>
  <c r="K114" i="1"/>
  <c r="K116" i="1"/>
  <c r="K113" i="1"/>
  <c r="K115" i="1"/>
  <c r="K96" i="1"/>
  <c r="M94" i="1" l="1"/>
  <c r="L97" i="1"/>
  <c r="L99" i="1"/>
  <c r="L101" i="1"/>
  <c r="L103" i="1"/>
  <c r="L98" i="1"/>
  <c r="L100" i="1"/>
  <c r="L102" i="1"/>
  <c r="L104" i="1"/>
  <c r="L106" i="1"/>
  <c r="L108" i="1"/>
  <c r="L110" i="1"/>
  <c r="L105" i="1"/>
  <c r="L107" i="1"/>
  <c r="L109" i="1"/>
  <c r="L113" i="1"/>
  <c r="L115" i="1"/>
  <c r="L111" i="1"/>
  <c r="L112" i="1"/>
  <c r="L114" i="1"/>
  <c r="L116" i="1"/>
  <c r="L96" i="1"/>
  <c r="N94" i="1" l="1"/>
  <c r="M97" i="1"/>
  <c r="M99" i="1"/>
  <c r="M101" i="1"/>
  <c r="M103" i="1"/>
  <c r="M100" i="1"/>
  <c r="M104" i="1"/>
  <c r="M98" i="1"/>
  <c r="M106" i="1"/>
  <c r="M108" i="1"/>
  <c r="M110" i="1"/>
  <c r="M102" i="1"/>
  <c r="M107" i="1"/>
  <c r="M113" i="1"/>
  <c r="M111" i="1"/>
  <c r="M105" i="1"/>
  <c r="M112" i="1"/>
  <c r="M109" i="1"/>
  <c r="M114" i="1"/>
  <c r="M116" i="1"/>
  <c r="M115" i="1"/>
  <c r="M96" i="1"/>
  <c r="O94" i="1" l="1"/>
  <c r="N98" i="1"/>
  <c r="N100" i="1"/>
  <c r="N102" i="1"/>
  <c r="N104" i="1"/>
  <c r="N97" i="1"/>
  <c r="N99" i="1"/>
  <c r="N101" i="1"/>
  <c r="N103" i="1"/>
  <c r="N105" i="1"/>
  <c r="N107" i="1"/>
  <c r="N109" i="1"/>
  <c r="N111" i="1"/>
  <c r="N106" i="1"/>
  <c r="N108" i="1"/>
  <c r="N110" i="1"/>
  <c r="N113" i="1"/>
  <c r="N115" i="1"/>
  <c r="N112" i="1"/>
  <c r="N114" i="1"/>
  <c r="N116" i="1"/>
  <c r="N96" i="1"/>
  <c r="P94" i="1" l="1"/>
  <c r="O98" i="1"/>
  <c r="O100" i="1"/>
  <c r="O102" i="1"/>
  <c r="O97" i="1"/>
  <c r="O99" i="1"/>
  <c r="O101" i="1"/>
  <c r="O105" i="1"/>
  <c r="O107" i="1"/>
  <c r="O109" i="1"/>
  <c r="O111" i="1"/>
  <c r="O103" i="1"/>
  <c r="O104" i="1"/>
  <c r="O106" i="1"/>
  <c r="O108" i="1"/>
  <c r="O110" i="1"/>
  <c r="O113" i="1"/>
  <c r="O115" i="1"/>
  <c r="O112" i="1"/>
  <c r="O116" i="1"/>
  <c r="O114" i="1"/>
  <c r="O96" i="1"/>
  <c r="Q94" i="1" l="1"/>
  <c r="P98" i="1"/>
  <c r="P100" i="1"/>
  <c r="P102" i="1"/>
  <c r="P104" i="1"/>
  <c r="P97" i="1"/>
  <c r="P99" i="1"/>
  <c r="P101" i="1"/>
  <c r="P103" i="1"/>
  <c r="P105" i="1"/>
  <c r="P107" i="1"/>
  <c r="P109" i="1"/>
  <c r="P111" i="1"/>
  <c r="P106" i="1"/>
  <c r="P108" i="1"/>
  <c r="P110" i="1"/>
  <c r="P112" i="1"/>
  <c r="P114" i="1"/>
  <c r="P116" i="1"/>
  <c r="P113" i="1"/>
  <c r="P115" i="1"/>
  <c r="P96" i="1"/>
  <c r="R94" i="1" l="1"/>
  <c r="Q98" i="1"/>
  <c r="Q100" i="1"/>
  <c r="Q102" i="1"/>
  <c r="Q104" i="1"/>
  <c r="Q97" i="1"/>
  <c r="Q101" i="1"/>
  <c r="Q105" i="1"/>
  <c r="Q107" i="1"/>
  <c r="Q109" i="1"/>
  <c r="Q103" i="1"/>
  <c r="Q99" i="1"/>
  <c r="Q110" i="1"/>
  <c r="Q112" i="1"/>
  <c r="Q113" i="1"/>
  <c r="Q108" i="1"/>
  <c r="Q111" i="1"/>
  <c r="Q106" i="1"/>
  <c r="Q116" i="1"/>
  <c r="Q114" i="1"/>
  <c r="Q115" i="1"/>
  <c r="Q96" i="1"/>
  <c r="S94" i="1" l="1"/>
  <c r="R97" i="1"/>
  <c r="R99" i="1"/>
  <c r="R101" i="1"/>
  <c r="R103" i="1"/>
  <c r="R98" i="1"/>
  <c r="R100" i="1"/>
  <c r="R102" i="1"/>
  <c r="R104" i="1"/>
  <c r="R106" i="1"/>
  <c r="R108" i="1"/>
  <c r="R110" i="1"/>
  <c r="R105" i="1"/>
  <c r="R107" i="1"/>
  <c r="R109" i="1"/>
  <c r="R112" i="1"/>
  <c r="R114" i="1"/>
  <c r="R116" i="1"/>
  <c r="R111" i="1"/>
  <c r="R113" i="1"/>
  <c r="R115" i="1"/>
  <c r="R96" i="1"/>
  <c r="T94" i="1" l="1"/>
  <c r="S97" i="1"/>
  <c r="S99" i="1"/>
  <c r="S101" i="1"/>
  <c r="S98" i="1"/>
  <c r="S100" i="1"/>
  <c r="S102" i="1"/>
  <c r="S106" i="1"/>
  <c r="S108" i="1"/>
  <c r="S110" i="1"/>
  <c r="S104" i="1"/>
  <c r="S103" i="1"/>
  <c r="S105" i="1"/>
  <c r="S107" i="1"/>
  <c r="S109" i="1"/>
  <c r="S112" i="1"/>
  <c r="S114" i="1"/>
  <c r="S116" i="1"/>
  <c r="S111" i="1"/>
  <c r="S115" i="1"/>
  <c r="S113" i="1"/>
  <c r="S96" i="1"/>
  <c r="U94" i="1" l="1"/>
  <c r="T97" i="1"/>
  <c r="T99" i="1"/>
  <c r="T101" i="1"/>
  <c r="T103" i="1"/>
  <c r="T98" i="1"/>
  <c r="T100" i="1"/>
  <c r="T102" i="1"/>
  <c r="T104" i="1"/>
  <c r="T106" i="1"/>
  <c r="T108" i="1"/>
  <c r="T110" i="1"/>
  <c r="T105" i="1"/>
  <c r="T107" i="1"/>
  <c r="T109" i="1"/>
  <c r="T113" i="1"/>
  <c r="T115" i="1"/>
  <c r="T112" i="1"/>
  <c r="T114" i="1"/>
  <c r="T116" i="1"/>
  <c r="T111" i="1"/>
  <c r="T96" i="1"/>
  <c r="V94" i="1" l="1"/>
  <c r="U97" i="1"/>
  <c r="U99" i="1"/>
  <c r="U101" i="1"/>
  <c r="U103" i="1"/>
  <c r="U100" i="1"/>
  <c r="U106" i="1"/>
  <c r="U108" i="1"/>
  <c r="U110" i="1"/>
  <c r="U98" i="1"/>
  <c r="U104" i="1"/>
  <c r="U102" i="1"/>
  <c r="U113" i="1"/>
  <c r="U107" i="1"/>
  <c r="U112" i="1"/>
  <c r="U114" i="1"/>
  <c r="U105" i="1"/>
  <c r="U109" i="1"/>
  <c r="U115" i="1"/>
  <c r="U111" i="1"/>
  <c r="U116" i="1"/>
  <c r="U96" i="1"/>
  <c r="W94" i="1" l="1"/>
  <c r="V98" i="1"/>
  <c r="V100" i="1"/>
  <c r="V102" i="1"/>
  <c r="V104" i="1"/>
  <c r="V97" i="1"/>
  <c r="V99" i="1"/>
  <c r="V101" i="1"/>
  <c r="V103" i="1"/>
  <c r="V105" i="1"/>
  <c r="V107" i="1"/>
  <c r="V109" i="1"/>
  <c r="V111" i="1"/>
  <c r="V106" i="1"/>
  <c r="V108" i="1"/>
  <c r="V110" i="1"/>
  <c r="V113" i="1"/>
  <c r="V115" i="1"/>
  <c r="V112" i="1"/>
  <c r="V114" i="1"/>
  <c r="V116" i="1"/>
  <c r="V96" i="1"/>
  <c r="X94" i="1" l="1"/>
  <c r="W98" i="1"/>
  <c r="W100" i="1"/>
  <c r="W97" i="1"/>
  <c r="W99" i="1"/>
  <c r="W101" i="1"/>
  <c r="W105" i="1"/>
  <c r="W107" i="1"/>
  <c r="W109" i="1"/>
  <c r="W111" i="1"/>
  <c r="W106" i="1"/>
  <c r="W108" i="1"/>
  <c r="W110" i="1"/>
  <c r="W103" i="1"/>
  <c r="W104" i="1"/>
  <c r="W113" i="1"/>
  <c r="W115" i="1"/>
  <c r="W102" i="1"/>
  <c r="W116" i="1"/>
  <c r="W112" i="1"/>
  <c r="W114" i="1"/>
  <c r="W96" i="1"/>
  <c r="Y94" i="1" l="1"/>
  <c r="X98" i="1"/>
  <c r="X100" i="1"/>
  <c r="X102" i="1"/>
  <c r="X104" i="1"/>
  <c r="X97" i="1"/>
  <c r="X99" i="1"/>
  <c r="X101" i="1"/>
  <c r="X103" i="1"/>
  <c r="X105" i="1"/>
  <c r="X107" i="1"/>
  <c r="X109" i="1"/>
  <c r="X111" i="1"/>
  <c r="X106" i="1"/>
  <c r="X108" i="1"/>
  <c r="X110" i="1"/>
  <c r="X112" i="1"/>
  <c r="X114" i="1"/>
  <c r="X116" i="1"/>
  <c r="X113" i="1"/>
  <c r="X115" i="1"/>
  <c r="X96" i="1"/>
  <c r="Z94" i="1" l="1"/>
  <c r="Y98" i="1"/>
  <c r="Y100" i="1"/>
  <c r="Y102" i="1"/>
  <c r="Y104" i="1"/>
  <c r="Y97" i="1"/>
  <c r="Y105" i="1"/>
  <c r="Y107" i="1"/>
  <c r="Y109" i="1"/>
  <c r="Y101" i="1"/>
  <c r="Y111" i="1"/>
  <c r="Y110" i="1"/>
  <c r="Y112" i="1"/>
  <c r="Y99" i="1"/>
  <c r="Y103" i="1"/>
  <c r="Y108" i="1"/>
  <c r="Y113" i="1"/>
  <c r="Y106" i="1"/>
  <c r="Y114" i="1"/>
  <c r="Y115" i="1"/>
  <c r="Y116" i="1"/>
  <c r="Y96" i="1"/>
  <c r="AA94" i="1" l="1"/>
  <c r="Z97" i="1"/>
  <c r="Z99" i="1"/>
  <c r="Z101" i="1"/>
  <c r="Z103" i="1"/>
  <c r="Z98" i="1"/>
  <c r="Z100" i="1"/>
  <c r="Z102" i="1"/>
  <c r="Z104" i="1"/>
  <c r="Z106" i="1"/>
  <c r="Z108" i="1"/>
  <c r="Z110" i="1"/>
  <c r="Z105" i="1"/>
  <c r="Z107" i="1"/>
  <c r="Z109" i="1"/>
  <c r="Z111" i="1"/>
  <c r="Z112" i="1"/>
  <c r="Z114" i="1"/>
  <c r="Z116" i="1"/>
  <c r="Z113" i="1"/>
  <c r="Z115" i="1"/>
  <c r="Z96" i="1"/>
  <c r="AB94" i="1" l="1"/>
  <c r="AA97" i="1"/>
  <c r="AA99" i="1"/>
  <c r="AA101" i="1"/>
  <c r="AA98" i="1"/>
  <c r="AA100" i="1"/>
  <c r="AA102" i="1"/>
  <c r="AA103" i="1"/>
  <c r="AA106" i="1"/>
  <c r="AA108" i="1"/>
  <c r="AA110" i="1"/>
  <c r="AA105" i="1"/>
  <c r="AA107" i="1"/>
  <c r="AA109" i="1"/>
  <c r="AA111" i="1"/>
  <c r="AA112" i="1"/>
  <c r="AA114" i="1"/>
  <c r="AA116" i="1"/>
  <c r="AA104" i="1"/>
  <c r="AA115" i="1"/>
  <c r="AA113" i="1"/>
  <c r="AA96" i="1"/>
  <c r="AC94" i="1" l="1"/>
  <c r="AB97" i="1"/>
  <c r="AB99" i="1"/>
  <c r="AB101" i="1"/>
  <c r="AB103" i="1"/>
  <c r="AB98" i="1"/>
  <c r="AB100" i="1"/>
  <c r="AB102" i="1"/>
  <c r="AB104" i="1"/>
  <c r="AB106" i="1"/>
  <c r="AB108" i="1"/>
  <c r="AB110" i="1"/>
  <c r="AB105" i="1"/>
  <c r="AB107" i="1"/>
  <c r="AB109" i="1"/>
  <c r="AB113" i="1"/>
  <c r="AB115" i="1"/>
  <c r="AB111" i="1"/>
  <c r="AB112" i="1"/>
  <c r="AB114" i="1"/>
  <c r="AB116" i="1"/>
  <c r="AB96" i="1"/>
  <c r="AD94" i="1" l="1"/>
  <c r="AC97" i="1"/>
  <c r="AC99" i="1"/>
  <c r="AC101" i="1"/>
  <c r="AC103" i="1"/>
  <c r="AC104" i="1"/>
  <c r="AC102" i="1"/>
  <c r="AC100" i="1"/>
  <c r="AC106" i="1"/>
  <c r="AC108" i="1"/>
  <c r="AC110" i="1"/>
  <c r="AC98" i="1"/>
  <c r="AC113" i="1"/>
  <c r="AC107" i="1"/>
  <c r="AC111" i="1"/>
  <c r="AC114" i="1"/>
  <c r="AC105" i="1"/>
  <c r="AC112" i="1"/>
  <c r="AC109" i="1"/>
  <c r="AC116" i="1"/>
  <c r="AC115" i="1"/>
  <c r="AC96" i="1"/>
  <c r="AE94" i="1" l="1"/>
  <c r="AD98" i="1"/>
  <c r="AD100" i="1"/>
  <c r="AD102" i="1"/>
  <c r="AD104" i="1"/>
  <c r="AD97" i="1"/>
  <c r="AD99" i="1"/>
  <c r="AD101" i="1"/>
  <c r="AD103" i="1"/>
  <c r="AD105" i="1"/>
  <c r="AD107" i="1"/>
  <c r="AD109" i="1"/>
  <c r="AD111" i="1"/>
  <c r="AD106" i="1"/>
  <c r="AD108" i="1"/>
  <c r="AD110" i="1"/>
  <c r="AD113" i="1"/>
  <c r="AD115" i="1"/>
  <c r="AD112" i="1"/>
  <c r="AD114" i="1"/>
  <c r="AD116" i="1"/>
  <c r="AD96" i="1"/>
  <c r="AF94" i="1" l="1"/>
  <c r="AE98" i="1"/>
  <c r="AE100" i="1"/>
  <c r="AE97" i="1"/>
  <c r="AE99" i="1"/>
  <c r="AE101" i="1"/>
  <c r="AE103" i="1"/>
  <c r="AE104" i="1"/>
  <c r="AE105" i="1"/>
  <c r="AE107" i="1"/>
  <c r="AE109" i="1"/>
  <c r="AE102" i="1"/>
  <c r="AE106" i="1"/>
  <c r="AE108" i="1"/>
  <c r="AE110" i="1"/>
  <c r="AE113" i="1"/>
  <c r="AE115" i="1"/>
  <c r="AE111" i="1"/>
  <c r="AE116" i="1"/>
  <c r="AE112" i="1"/>
  <c r="AE114" i="1"/>
  <c r="AE96" i="1"/>
  <c r="AG94" i="1" l="1"/>
  <c r="AF98" i="1"/>
  <c r="AF100" i="1"/>
  <c r="AF102" i="1"/>
  <c r="AF104" i="1"/>
  <c r="AF97" i="1"/>
  <c r="AF99" i="1"/>
  <c r="AF101" i="1"/>
  <c r="AF103" i="1"/>
  <c r="AF105" i="1"/>
  <c r="AF107" i="1"/>
  <c r="AF109" i="1"/>
  <c r="AF111" i="1"/>
  <c r="AF106" i="1"/>
  <c r="AF108" i="1"/>
  <c r="AF110" i="1"/>
  <c r="AF112" i="1"/>
  <c r="AF114" i="1"/>
  <c r="AF116" i="1"/>
  <c r="AF113" i="1"/>
  <c r="AF115" i="1"/>
  <c r="AF96" i="1"/>
  <c r="AH94" i="1" l="1"/>
  <c r="AG98" i="1"/>
  <c r="AG100" i="1"/>
  <c r="AG102" i="1"/>
  <c r="AG104" i="1"/>
  <c r="AG99" i="1"/>
  <c r="AG103" i="1"/>
  <c r="AG97" i="1"/>
  <c r="AG105" i="1"/>
  <c r="AG107" i="1"/>
  <c r="AG109" i="1"/>
  <c r="AG101" i="1"/>
  <c r="AG106" i="1"/>
  <c r="AG112" i="1"/>
  <c r="AG110" i="1"/>
  <c r="AG113" i="1"/>
  <c r="AG108" i="1"/>
  <c r="AG111" i="1"/>
  <c r="AG114" i="1"/>
  <c r="AG116" i="1"/>
  <c r="AG115" i="1"/>
  <c r="AG96" i="1"/>
  <c r="AI94" i="1" l="1"/>
  <c r="AH97" i="1"/>
  <c r="AH99" i="1"/>
  <c r="AH101" i="1"/>
  <c r="AH103" i="1"/>
  <c r="AH98" i="1"/>
  <c r="AH100" i="1"/>
  <c r="AH102" i="1"/>
  <c r="AH104" i="1"/>
  <c r="AH106" i="1"/>
  <c r="AH108" i="1"/>
  <c r="AH110" i="1"/>
  <c r="AH105" i="1"/>
  <c r="AH107" i="1"/>
  <c r="AH109" i="1"/>
  <c r="AH112" i="1"/>
  <c r="AH114" i="1"/>
  <c r="AH116" i="1"/>
  <c r="AH113" i="1"/>
  <c r="AH115" i="1"/>
  <c r="AH111" i="1"/>
  <c r="AH96" i="1"/>
  <c r="AJ94" i="1" l="1"/>
  <c r="AI97" i="1"/>
  <c r="AI99" i="1"/>
  <c r="AI101" i="1"/>
  <c r="AI98" i="1"/>
  <c r="AI100" i="1"/>
  <c r="AI106" i="1"/>
  <c r="AI108" i="1"/>
  <c r="AI110" i="1"/>
  <c r="AI104" i="1"/>
  <c r="AI102" i="1"/>
  <c r="AI103" i="1"/>
  <c r="AI105" i="1"/>
  <c r="AI107" i="1"/>
  <c r="AI109" i="1"/>
  <c r="AI111" i="1"/>
  <c r="AI112" i="1"/>
  <c r="AI114" i="1"/>
  <c r="AI116" i="1"/>
  <c r="AI115" i="1"/>
  <c r="AI113" i="1"/>
  <c r="AI96" i="1"/>
  <c r="AK94" i="1" l="1"/>
  <c r="AJ97" i="1"/>
  <c r="AJ99" i="1"/>
  <c r="AJ101" i="1"/>
  <c r="AJ103" i="1"/>
  <c r="AJ98" i="1"/>
  <c r="AJ100" i="1"/>
  <c r="AJ102" i="1"/>
  <c r="AJ104" i="1"/>
  <c r="AJ106" i="1"/>
  <c r="AJ108" i="1"/>
  <c r="AJ110" i="1"/>
  <c r="AJ105" i="1"/>
  <c r="AJ107" i="1"/>
  <c r="AJ109" i="1"/>
  <c r="AJ113" i="1"/>
  <c r="AJ115" i="1"/>
  <c r="AJ111" i="1"/>
  <c r="AJ112" i="1"/>
  <c r="AJ114" i="1"/>
  <c r="AJ116" i="1"/>
  <c r="AJ96" i="1"/>
  <c r="AL94" i="1" l="1"/>
  <c r="AK97" i="1"/>
  <c r="AK99" i="1"/>
  <c r="AK101" i="1"/>
  <c r="AK103" i="1"/>
  <c r="AK100" i="1"/>
  <c r="AK104" i="1"/>
  <c r="AK106" i="1"/>
  <c r="AK108" i="1"/>
  <c r="AK110" i="1"/>
  <c r="AK102" i="1"/>
  <c r="AK98" i="1"/>
  <c r="AK109" i="1"/>
  <c r="AK113" i="1"/>
  <c r="AK111" i="1"/>
  <c r="AK107" i="1"/>
  <c r="AK114" i="1"/>
  <c r="AK112" i="1"/>
  <c r="AK105" i="1"/>
  <c r="AK116" i="1"/>
  <c r="AK115" i="1"/>
  <c r="AK96" i="1"/>
  <c r="AM94" i="1" l="1"/>
  <c r="AL98" i="1"/>
  <c r="AL100" i="1"/>
  <c r="AL102" i="1"/>
  <c r="AL104" i="1"/>
  <c r="AL97" i="1"/>
  <c r="AL99" i="1"/>
  <c r="AL101" i="1"/>
  <c r="AL103" i="1"/>
  <c r="AL105" i="1"/>
  <c r="AL107" i="1"/>
  <c r="AL109" i="1"/>
  <c r="AL106" i="1"/>
  <c r="AL108" i="1"/>
  <c r="AL110" i="1"/>
  <c r="AL113" i="1"/>
  <c r="AL115" i="1"/>
  <c r="AL111" i="1"/>
  <c r="AL112" i="1"/>
  <c r="AL114" i="1"/>
  <c r="AL116" i="1"/>
  <c r="AL96" i="1"/>
  <c r="AN94" i="1" l="1"/>
  <c r="AM98" i="1"/>
  <c r="AM100" i="1"/>
  <c r="AM97" i="1"/>
  <c r="AM99" i="1"/>
  <c r="AM101" i="1"/>
  <c r="AM105" i="1"/>
  <c r="AM107" i="1"/>
  <c r="AM109" i="1"/>
  <c r="AM103" i="1"/>
  <c r="AM104" i="1"/>
  <c r="AM102" i="1"/>
  <c r="AM106" i="1"/>
  <c r="AM108" i="1"/>
  <c r="AM113" i="1"/>
  <c r="AM115" i="1"/>
  <c r="AM110" i="1"/>
  <c r="AM111" i="1"/>
  <c r="AM114" i="1"/>
  <c r="AM116" i="1"/>
  <c r="AM112" i="1"/>
  <c r="AM96" i="1"/>
  <c r="AO94" i="1" l="1"/>
  <c r="AN98" i="1"/>
  <c r="AN100" i="1"/>
  <c r="AN102" i="1"/>
  <c r="AN104" i="1"/>
  <c r="AN97" i="1"/>
  <c r="AN99" i="1"/>
  <c r="AN101" i="1"/>
  <c r="AN103" i="1"/>
  <c r="AN105" i="1"/>
  <c r="AN107" i="1"/>
  <c r="AN109" i="1"/>
  <c r="AN111" i="1"/>
  <c r="AN106" i="1"/>
  <c r="AN108" i="1"/>
  <c r="AN112" i="1"/>
  <c r="AN114" i="1"/>
  <c r="AN116" i="1"/>
  <c r="AN113" i="1"/>
  <c r="AN115" i="1"/>
  <c r="AN110" i="1"/>
  <c r="AN96" i="1"/>
  <c r="AP94" i="1" l="1"/>
  <c r="AO98" i="1"/>
  <c r="AO100" i="1"/>
  <c r="AO102" i="1"/>
  <c r="AO99" i="1"/>
  <c r="AO105" i="1"/>
  <c r="AO107" i="1"/>
  <c r="AO109" i="1"/>
  <c r="AO97" i="1"/>
  <c r="AO103" i="1"/>
  <c r="AO104" i="1"/>
  <c r="AO101" i="1"/>
  <c r="AO106" i="1"/>
  <c r="AO112" i="1"/>
  <c r="AO113" i="1"/>
  <c r="AO111" i="1"/>
  <c r="AO108" i="1"/>
  <c r="AO110" i="1"/>
  <c r="AO115" i="1"/>
  <c r="AO114" i="1"/>
  <c r="AO116" i="1"/>
  <c r="AO96" i="1"/>
  <c r="AQ94" i="1" l="1"/>
  <c r="AP97" i="1"/>
  <c r="AP99" i="1"/>
  <c r="AP101" i="1"/>
  <c r="AP103" i="1"/>
  <c r="AP98" i="1"/>
  <c r="AP100" i="1"/>
  <c r="AP102" i="1"/>
  <c r="AP104" i="1"/>
  <c r="AP106" i="1"/>
  <c r="AP108" i="1"/>
  <c r="AP110" i="1"/>
  <c r="AP105" i="1"/>
  <c r="AP107" i="1"/>
  <c r="AP109" i="1"/>
  <c r="AP112" i="1"/>
  <c r="AP114" i="1"/>
  <c r="AP116" i="1"/>
  <c r="AP111" i="1"/>
  <c r="AP113" i="1"/>
  <c r="AP115" i="1"/>
  <c r="AP96" i="1"/>
  <c r="AR94" i="1" l="1"/>
  <c r="AQ97" i="1"/>
  <c r="AQ99" i="1"/>
  <c r="AQ101" i="1"/>
  <c r="AQ98" i="1"/>
  <c r="AQ100" i="1"/>
  <c r="AQ106" i="1"/>
  <c r="AQ108" i="1"/>
  <c r="AQ110" i="1"/>
  <c r="AQ105" i="1"/>
  <c r="AQ107" i="1"/>
  <c r="AQ109" i="1"/>
  <c r="AQ102" i="1"/>
  <c r="AQ103" i="1"/>
  <c r="AQ104" i="1"/>
  <c r="AQ112" i="1"/>
  <c r="AQ114" i="1"/>
  <c r="AQ116" i="1"/>
  <c r="AQ113" i="1"/>
  <c r="AQ115" i="1"/>
  <c r="AQ111" i="1"/>
  <c r="AQ96" i="1"/>
  <c r="AS94" i="1" l="1"/>
  <c r="AR97" i="1"/>
  <c r="AR99" i="1"/>
  <c r="AR101" i="1"/>
  <c r="AR103" i="1"/>
  <c r="AR98" i="1"/>
  <c r="AR100" i="1"/>
  <c r="AR102" i="1"/>
  <c r="AR104" i="1"/>
  <c r="AR106" i="1"/>
  <c r="AR108" i="1"/>
  <c r="AR110" i="1"/>
  <c r="AR105" i="1"/>
  <c r="AR107" i="1"/>
  <c r="AR109" i="1"/>
  <c r="AR111" i="1"/>
  <c r="AR113" i="1"/>
  <c r="AR115" i="1"/>
  <c r="AR112" i="1"/>
  <c r="AR114" i="1"/>
  <c r="AR116" i="1"/>
  <c r="AR96" i="1"/>
  <c r="AT94" i="1" l="1"/>
  <c r="AS97" i="1"/>
  <c r="AS99" i="1"/>
  <c r="AS101" i="1"/>
  <c r="AS103" i="1"/>
  <c r="AS106" i="1"/>
  <c r="AS108" i="1"/>
  <c r="AS100" i="1"/>
  <c r="AS98" i="1"/>
  <c r="AS109" i="1"/>
  <c r="AS111" i="1"/>
  <c r="AS113" i="1"/>
  <c r="AS112" i="1"/>
  <c r="AS107" i="1"/>
  <c r="AS114" i="1"/>
  <c r="AS102" i="1"/>
  <c r="AS104" i="1"/>
  <c r="AS105" i="1"/>
  <c r="AS110" i="1"/>
  <c r="AS116" i="1"/>
  <c r="AS115" i="1"/>
  <c r="AS96" i="1"/>
  <c r="AU94" i="1" l="1"/>
  <c r="AT98" i="1"/>
  <c r="AT100" i="1"/>
  <c r="AT102" i="1"/>
  <c r="AT104" i="1"/>
  <c r="AT97" i="1"/>
  <c r="AT99" i="1"/>
  <c r="AT101" i="1"/>
  <c r="AT103" i="1"/>
  <c r="AT105" i="1"/>
  <c r="AT107" i="1"/>
  <c r="AT109" i="1"/>
  <c r="AT106" i="1"/>
  <c r="AT108" i="1"/>
  <c r="AT110" i="1"/>
  <c r="AT111" i="1"/>
  <c r="AT113" i="1"/>
  <c r="AT115" i="1"/>
  <c r="AT112" i="1"/>
  <c r="AT114" i="1"/>
  <c r="AT116" i="1"/>
  <c r="AT96" i="1"/>
  <c r="AV94" i="1" l="1"/>
  <c r="AU98" i="1"/>
  <c r="AU100" i="1"/>
  <c r="AU97" i="1"/>
  <c r="AU99" i="1"/>
  <c r="AU101" i="1"/>
  <c r="AU102" i="1"/>
  <c r="AU104" i="1"/>
  <c r="AU105" i="1"/>
  <c r="AU107" i="1"/>
  <c r="AU109" i="1"/>
  <c r="AU106" i="1"/>
  <c r="AU108" i="1"/>
  <c r="AU110" i="1"/>
  <c r="AU103" i="1"/>
  <c r="AU111" i="1"/>
  <c r="AU113" i="1"/>
  <c r="AU115" i="1"/>
  <c r="AU116" i="1"/>
  <c r="AU114" i="1"/>
  <c r="AU112" i="1"/>
  <c r="AU96" i="1"/>
  <c r="AW94" i="1" l="1"/>
  <c r="AV98" i="1"/>
  <c r="AV100" i="1"/>
  <c r="AV102" i="1"/>
  <c r="AV104" i="1"/>
  <c r="AV97" i="1"/>
  <c r="AV99" i="1"/>
  <c r="AV101" i="1"/>
  <c r="AV103" i="1"/>
  <c r="AV105" i="1"/>
  <c r="AV107" i="1"/>
  <c r="AV109" i="1"/>
  <c r="AV106" i="1"/>
  <c r="AV108" i="1"/>
  <c r="AV112" i="1"/>
  <c r="AV114" i="1"/>
  <c r="AV116" i="1"/>
  <c r="AV110" i="1"/>
  <c r="AV111" i="1"/>
  <c r="AV113" i="1"/>
  <c r="AV115" i="1"/>
  <c r="AV96" i="1"/>
  <c r="AX94" i="1" l="1"/>
  <c r="AW98" i="1"/>
  <c r="AW100" i="1"/>
  <c r="AW102" i="1"/>
  <c r="AW103" i="1"/>
  <c r="AW104" i="1"/>
  <c r="AW99" i="1"/>
  <c r="AW105" i="1"/>
  <c r="AW107" i="1"/>
  <c r="AW109" i="1"/>
  <c r="AW97" i="1"/>
  <c r="AW112" i="1"/>
  <c r="AW106" i="1"/>
  <c r="AW110" i="1"/>
  <c r="AW111" i="1"/>
  <c r="AW113" i="1"/>
  <c r="AW101" i="1"/>
  <c r="AW108" i="1"/>
  <c r="AW115" i="1"/>
  <c r="AW116" i="1"/>
  <c r="AW114" i="1"/>
  <c r="AW96" i="1"/>
  <c r="AY94" i="1" l="1"/>
  <c r="AX97" i="1"/>
  <c r="AX99" i="1"/>
  <c r="AX101" i="1"/>
  <c r="AX103" i="1"/>
  <c r="AX98" i="1"/>
  <c r="AX100" i="1"/>
  <c r="AX102" i="1"/>
  <c r="AX104" i="1"/>
  <c r="AX106" i="1"/>
  <c r="AX108" i="1"/>
  <c r="AX110" i="1"/>
  <c r="AX105" i="1"/>
  <c r="AX107" i="1"/>
  <c r="AX109" i="1"/>
  <c r="AX112" i="1"/>
  <c r="AX114" i="1"/>
  <c r="AX116" i="1"/>
  <c r="AX111" i="1"/>
  <c r="AX113" i="1"/>
  <c r="AX115" i="1"/>
  <c r="AX96" i="1"/>
  <c r="AZ94" i="1" l="1"/>
  <c r="AY97" i="1"/>
  <c r="AY99" i="1"/>
  <c r="AY101" i="1"/>
  <c r="AY98" i="1"/>
  <c r="AY100" i="1"/>
  <c r="AY102" i="1"/>
  <c r="AY103" i="1"/>
  <c r="AY106" i="1"/>
  <c r="AY108" i="1"/>
  <c r="AY110" i="1"/>
  <c r="AY104" i="1"/>
  <c r="AY105" i="1"/>
  <c r="AY107" i="1"/>
  <c r="AY109" i="1"/>
  <c r="AY112" i="1"/>
  <c r="AY114" i="1"/>
  <c r="AY116" i="1"/>
  <c r="AY113" i="1"/>
  <c r="AY115" i="1"/>
  <c r="AY111" i="1"/>
  <c r="AY96" i="1"/>
  <c r="BA94" i="1" l="1"/>
  <c r="AZ97" i="1"/>
  <c r="AZ99" i="1"/>
  <c r="AZ101" i="1"/>
  <c r="AZ103" i="1"/>
  <c r="AZ98" i="1"/>
  <c r="AZ100" i="1"/>
  <c r="AZ102" i="1"/>
  <c r="AZ104" i="1"/>
  <c r="AZ106" i="1"/>
  <c r="AZ108" i="1"/>
  <c r="AZ110" i="1"/>
  <c r="AZ105" i="1"/>
  <c r="AZ107" i="1"/>
  <c r="AZ109" i="1"/>
  <c r="AZ111" i="1"/>
  <c r="AZ113" i="1"/>
  <c r="AZ115" i="1"/>
  <c r="AZ112" i="1"/>
  <c r="AZ114" i="1"/>
  <c r="AZ116" i="1"/>
  <c r="AZ96" i="1"/>
  <c r="BB94" i="1" l="1"/>
  <c r="BA97" i="1"/>
  <c r="BA99" i="1"/>
  <c r="BA101" i="1"/>
  <c r="BA103" i="1"/>
  <c r="BA98" i="1"/>
  <c r="BA102" i="1"/>
  <c r="BA104" i="1"/>
  <c r="BA106" i="1"/>
  <c r="BA108" i="1"/>
  <c r="BA100" i="1"/>
  <c r="BA105" i="1"/>
  <c r="BA113" i="1"/>
  <c r="BA111" i="1"/>
  <c r="BA109" i="1"/>
  <c r="BA110" i="1"/>
  <c r="BA112" i="1"/>
  <c r="BA114" i="1"/>
  <c r="BA107" i="1"/>
  <c r="BA116" i="1"/>
  <c r="BA115" i="1"/>
  <c r="BA96" i="1"/>
  <c r="BC94" i="1" l="1"/>
  <c r="BB98" i="1"/>
  <c r="BB100" i="1"/>
  <c r="BB102" i="1"/>
  <c r="BB104" i="1"/>
  <c r="BB97" i="1"/>
  <c r="BB99" i="1"/>
  <c r="BB101" i="1"/>
  <c r="BB103" i="1"/>
  <c r="BB105" i="1"/>
  <c r="BB107" i="1"/>
  <c r="BB109" i="1"/>
  <c r="BB106" i="1"/>
  <c r="BB108" i="1"/>
  <c r="BB110" i="1"/>
  <c r="BB111" i="1"/>
  <c r="BB113" i="1"/>
  <c r="BB115" i="1"/>
  <c r="BB112" i="1"/>
  <c r="BB114" i="1"/>
  <c r="BB116" i="1"/>
  <c r="BB96" i="1"/>
  <c r="BD94" i="1" l="1"/>
  <c r="BC98" i="1"/>
  <c r="BC100" i="1"/>
  <c r="BC97" i="1"/>
  <c r="BC99" i="1"/>
  <c r="BC101" i="1"/>
  <c r="BC105" i="1"/>
  <c r="BC107" i="1"/>
  <c r="BC109" i="1"/>
  <c r="BC103" i="1"/>
  <c r="BC102" i="1"/>
  <c r="BC104" i="1"/>
  <c r="BC106" i="1"/>
  <c r="BC108" i="1"/>
  <c r="BC111" i="1"/>
  <c r="BC113" i="1"/>
  <c r="BC115" i="1"/>
  <c r="BC110" i="1"/>
  <c r="BC116" i="1"/>
  <c r="BC112" i="1"/>
  <c r="BC114" i="1"/>
  <c r="BC96" i="1"/>
  <c r="BE94" i="1" l="1"/>
  <c r="BD98" i="1"/>
  <c r="BD100" i="1"/>
  <c r="BD102" i="1"/>
  <c r="BD104" i="1"/>
  <c r="BD97" i="1"/>
  <c r="BD99" i="1"/>
  <c r="BD101" i="1"/>
  <c r="BD103" i="1"/>
  <c r="BD105" i="1"/>
  <c r="BD107" i="1"/>
  <c r="BD109" i="1"/>
  <c r="BD106" i="1"/>
  <c r="BD108" i="1"/>
  <c r="BD112" i="1"/>
  <c r="BD114" i="1"/>
  <c r="BD116" i="1"/>
  <c r="BD111" i="1"/>
  <c r="BD113" i="1"/>
  <c r="BD115" i="1"/>
  <c r="BD110" i="1"/>
  <c r="BD96" i="1"/>
  <c r="BF94" i="1" l="1"/>
  <c r="BE98" i="1"/>
  <c r="BE100" i="1"/>
  <c r="BE102" i="1"/>
  <c r="BE101" i="1"/>
  <c r="BE99" i="1"/>
  <c r="BE103" i="1"/>
  <c r="BE105" i="1"/>
  <c r="BE107" i="1"/>
  <c r="BE109" i="1"/>
  <c r="BE104" i="1"/>
  <c r="BE97" i="1"/>
  <c r="BE108" i="1"/>
  <c r="BE112" i="1"/>
  <c r="BE106" i="1"/>
  <c r="BE113" i="1"/>
  <c r="BE111" i="1"/>
  <c r="BE110" i="1"/>
  <c r="BE115" i="1"/>
  <c r="BE114" i="1"/>
  <c r="BE116" i="1"/>
  <c r="BE96" i="1"/>
  <c r="BG94" i="1" l="1"/>
  <c r="BF97" i="1"/>
  <c r="BF99" i="1"/>
  <c r="BF101" i="1"/>
  <c r="BF103" i="1"/>
  <c r="BF98" i="1"/>
  <c r="BF100" i="1"/>
  <c r="BF102" i="1"/>
  <c r="BF104" i="1"/>
  <c r="BF106" i="1"/>
  <c r="BF108" i="1"/>
  <c r="BF110" i="1"/>
  <c r="BF105" i="1"/>
  <c r="BF107" i="1"/>
  <c r="BF109" i="1"/>
  <c r="BF112" i="1"/>
  <c r="BF114" i="1"/>
  <c r="BF116" i="1"/>
  <c r="BF111" i="1"/>
  <c r="BF113" i="1"/>
  <c r="BF115" i="1"/>
  <c r="BF96" i="1"/>
  <c r="BH94" i="1" l="1"/>
  <c r="BG97" i="1"/>
  <c r="BG99" i="1"/>
  <c r="BG101" i="1"/>
  <c r="BG98" i="1"/>
  <c r="BG100" i="1"/>
  <c r="BG106" i="1"/>
  <c r="BG108" i="1"/>
  <c r="BG110" i="1"/>
  <c r="BG102" i="1"/>
  <c r="BG103" i="1"/>
  <c r="BG105" i="1"/>
  <c r="BG107" i="1"/>
  <c r="BG109" i="1"/>
  <c r="BG104" i="1"/>
  <c r="BG116" i="1"/>
  <c r="BG112" i="1"/>
  <c r="BG114" i="1"/>
  <c r="BG113" i="1"/>
  <c r="BG111" i="1"/>
  <c r="BG115" i="1"/>
  <c r="BG96" i="1"/>
  <c r="BI94" i="1" l="1"/>
  <c r="BH97" i="1"/>
  <c r="BH99" i="1"/>
  <c r="BH101" i="1"/>
  <c r="BH103" i="1"/>
  <c r="BH98" i="1"/>
  <c r="BH100" i="1"/>
  <c r="BH102" i="1"/>
  <c r="BH104" i="1"/>
  <c r="BH106" i="1"/>
  <c r="BH108" i="1"/>
  <c r="BH110" i="1"/>
  <c r="BH105" i="1"/>
  <c r="BH107" i="1"/>
  <c r="BH109" i="1"/>
  <c r="BH111" i="1"/>
  <c r="BH113" i="1"/>
  <c r="BH115" i="1"/>
  <c r="BH112" i="1"/>
  <c r="BH114" i="1"/>
  <c r="BH116" i="1"/>
  <c r="BH96" i="1"/>
  <c r="BJ94" i="1" l="1"/>
  <c r="BI97" i="1"/>
  <c r="BI99" i="1"/>
  <c r="BI101" i="1"/>
  <c r="BI103" i="1"/>
  <c r="BI98" i="1"/>
  <c r="BI106" i="1"/>
  <c r="BI108" i="1"/>
  <c r="BI102" i="1"/>
  <c r="BI100" i="1"/>
  <c r="BI104" i="1"/>
  <c r="BI113" i="1"/>
  <c r="BI105" i="1"/>
  <c r="BI111" i="1"/>
  <c r="BI109" i="1"/>
  <c r="BI112" i="1"/>
  <c r="BI107" i="1"/>
  <c r="BI110" i="1"/>
  <c r="BI115" i="1"/>
  <c r="BI114" i="1"/>
  <c r="BI116" i="1"/>
  <c r="BI96" i="1"/>
  <c r="BK94" i="1" l="1"/>
  <c r="BJ98" i="1"/>
  <c r="BJ100" i="1"/>
  <c r="BJ102" i="1"/>
  <c r="BJ104" i="1"/>
  <c r="BJ97" i="1"/>
  <c r="BJ99" i="1"/>
  <c r="BJ101" i="1"/>
  <c r="BJ103" i="1"/>
  <c r="BJ105" i="1"/>
  <c r="BJ107" i="1"/>
  <c r="BJ109" i="1"/>
  <c r="BJ106" i="1"/>
  <c r="BJ108" i="1"/>
  <c r="BJ110" i="1"/>
  <c r="BJ111" i="1"/>
  <c r="BJ113" i="1"/>
  <c r="BJ115" i="1"/>
  <c r="BJ112" i="1"/>
  <c r="BJ114" i="1"/>
  <c r="BJ116" i="1"/>
  <c r="BJ96" i="1"/>
  <c r="BL94" i="1" l="1"/>
  <c r="BK98" i="1"/>
  <c r="BK100" i="1"/>
  <c r="BK97" i="1"/>
  <c r="BK99" i="1"/>
  <c r="BK101" i="1"/>
  <c r="BK104" i="1"/>
  <c r="BK105" i="1"/>
  <c r="BK107" i="1"/>
  <c r="BK109" i="1"/>
  <c r="BK103" i="1"/>
  <c r="BK106" i="1"/>
  <c r="BK108" i="1"/>
  <c r="BK102" i="1"/>
  <c r="BK110" i="1"/>
  <c r="BK111" i="1"/>
  <c r="BK113" i="1"/>
  <c r="BK115" i="1"/>
  <c r="BK112" i="1"/>
  <c r="BK114" i="1"/>
  <c r="BK116" i="1"/>
  <c r="BK96" i="1"/>
  <c r="BM94" i="1" l="1"/>
  <c r="BL98" i="1"/>
  <c r="BL100" i="1"/>
  <c r="BL102" i="1"/>
  <c r="BL104" i="1"/>
  <c r="BL97" i="1"/>
  <c r="BL99" i="1"/>
  <c r="BL101" i="1"/>
  <c r="BL103" i="1"/>
  <c r="BL105" i="1"/>
  <c r="BL107" i="1"/>
  <c r="BL109" i="1"/>
  <c r="BL106" i="1"/>
  <c r="BL108" i="1"/>
  <c r="BL112" i="1"/>
  <c r="BL114" i="1"/>
  <c r="BL116" i="1"/>
  <c r="BL110" i="1"/>
  <c r="BL111" i="1"/>
  <c r="BL113" i="1"/>
  <c r="BL115" i="1"/>
  <c r="BL96" i="1"/>
  <c r="BN94" i="1" l="1"/>
  <c r="BM98" i="1"/>
  <c r="BM100" i="1"/>
  <c r="BM102" i="1"/>
  <c r="BM101" i="1"/>
  <c r="BM104" i="1"/>
  <c r="BM105" i="1"/>
  <c r="BM107" i="1"/>
  <c r="BM109" i="1"/>
  <c r="BM99" i="1"/>
  <c r="BM103" i="1"/>
  <c r="BM97" i="1"/>
  <c r="BM112" i="1"/>
  <c r="BM108" i="1"/>
  <c r="BM110" i="1"/>
  <c r="BM111" i="1"/>
  <c r="BM106" i="1"/>
  <c r="BM113" i="1"/>
  <c r="BM115" i="1"/>
  <c r="BM116" i="1"/>
  <c r="BM114" i="1"/>
  <c r="BM96" i="1"/>
  <c r="BO94" i="1" l="1"/>
  <c r="BN97" i="1"/>
  <c r="BN99" i="1"/>
  <c r="BN101" i="1"/>
  <c r="BN103" i="1"/>
  <c r="BN98" i="1"/>
  <c r="BN100" i="1"/>
  <c r="BN102" i="1"/>
  <c r="BN104" i="1"/>
  <c r="BN106" i="1"/>
  <c r="BN108" i="1"/>
  <c r="BN110" i="1"/>
  <c r="BN105" i="1"/>
  <c r="BN107" i="1"/>
  <c r="BN109" i="1"/>
  <c r="BN112" i="1"/>
  <c r="BN114" i="1"/>
  <c r="BN116" i="1"/>
  <c r="BN111" i="1"/>
  <c r="BN113" i="1"/>
  <c r="BN115" i="1"/>
  <c r="BN96" i="1"/>
  <c r="BP94" i="1" l="1"/>
  <c r="BO97" i="1"/>
  <c r="BO99" i="1"/>
  <c r="BO101" i="1"/>
  <c r="BO98" i="1"/>
  <c r="BO100" i="1"/>
  <c r="BO106" i="1"/>
  <c r="BO108" i="1"/>
  <c r="BO110" i="1"/>
  <c r="BO104" i="1"/>
  <c r="BO105" i="1"/>
  <c r="BO107" i="1"/>
  <c r="BO109" i="1"/>
  <c r="BO102" i="1"/>
  <c r="BO112" i="1"/>
  <c r="BO114" i="1"/>
  <c r="BO116" i="1"/>
  <c r="BO103" i="1"/>
  <c r="BO115" i="1"/>
  <c r="BO113" i="1"/>
  <c r="BO111" i="1"/>
  <c r="BO96" i="1"/>
  <c r="BQ94" i="1" l="1"/>
  <c r="BP97" i="1"/>
  <c r="BP99" i="1"/>
  <c r="BP101" i="1"/>
  <c r="BP103" i="1"/>
  <c r="BP98" i="1"/>
  <c r="BP100" i="1"/>
  <c r="BP102" i="1"/>
  <c r="BP106" i="1"/>
  <c r="BP108" i="1"/>
  <c r="BP110" i="1"/>
  <c r="BP104" i="1"/>
  <c r="BP105" i="1"/>
  <c r="BP107" i="1"/>
  <c r="BP109" i="1"/>
  <c r="BP111" i="1"/>
  <c r="BP113" i="1"/>
  <c r="BP115" i="1"/>
  <c r="BP112" i="1"/>
  <c r="BP114" i="1"/>
  <c r="BP116" i="1"/>
  <c r="BP96" i="1"/>
  <c r="BR94" i="1" l="1"/>
  <c r="BQ97" i="1"/>
  <c r="BQ99" i="1"/>
  <c r="BQ101" i="1"/>
  <c r="BQ103" i="1"/>
  <c r="BQ102" i="1"/>
  <c r="BQ98" i="1"/>
  <c r="BQ106" i="1"/>
  <c r="BQ108" i="1"/>
  <c r="BQ104" i="1"/>
  <c r="BQ111" i="1"/>
  <c r="BQ105" i="1"/>
  <c r="BQ110" i="1"/>
  <c r="BQ100" i="1"/>
  <c r="BQ109" i="1"/>
  <c r="BQ112" i="1"/>
  <c r="BQ107" i="1"/>
  <c r="BQ116" i="1"/>
  <c r="BQ115" i="1"/>
  <c r="BQ114" i="1"/>
  <c r="BQ113" i="1"/>
  <c r="BQ96" i="1"/>
  <c r="BS94" i="1" l="1"/>
  <c r="BR98" i="1"/>
  <c r="BR100" i="1"/>
  <c r="BR102" i="1"/>
  <c r="BR104" i="1"/>
  <c r="BR97" i="1"/>
  <c r="BR99" i="1"/>
  <c r="BR101" i="1"/>
  <c r="BR103" i="1"/>
  <c r="BR105" i="1"/>
  <c r="BR107" i="1"/>
  <c r="BR109" i="1"/>
  <c r="BR106" i="1"/>
  <c r="BR108" i="1"/>
  <c r="BR110" i="1"/>
  <c r="BR111" i="1"/>
  <c r="BR113" i="1"/>
  <c r="BR115" i="1"/>
  <c r="BR112" i="1"/>
  <c r="BR114" i="1"/>
  <c r="BR116" i="1"/>
  <c r="BR96" i="1"/>
  <c r="BT94" i="1" l="1"/>
  <c r="BS98" i="1"/>
  <c r="BS100" i="1"/>
  <c r="BS97" i="1"/>
  <c r="BS99" i="1"/>
  <c r="BS101" i="1"/>
  <c r="BS103" i="1"/>
  <c r="BS102" i="1"/>
  <c r="BS105" i="1"/>
  <c r="BS107" i="1"/>
  <c r="BS109" i="1"/>
  <c r="BS104" i="1"/>
  <c r="BS106" i="1"/>
  <c r="BS108" i="1"/>
  <c r="BS111" i="1"/>
  <c r="BS113" i="1"/>
  <c r="BS115" i="1"/>
  <c r="BS110" i="1"/>
  <c r="BS112" i="1"/>
  <c r="BS116" i="1"/>
  <c r="BS114" i="1"/>
  <c r="BS96" i="1"/>
  <c r="BU94" i="1" l="1"/>
  <c r="BT98" i="1"/>
  <c r="BT100" i="1"/>
  <c r="BT102" i="1"/>
  <c r="BT104" i="1"/>
  <c r="BT97" i="1"/>
  <c r="BT99" i="1"/>
  <c r="BT101" i="1"/>
  <c r="BT103" i="1"/>
  <c r="BT105" i="1"/>
  <c r="BT107" i="1"/>
  <c r="BT109" i="1"/>
  <c r="BT106" i="1"/>
  <c r="BT108" i="1"/>
  <c r="BT112" i="1"/>
  <c r="BT114" i="1"/>
  <c r="BT116" i="1"/>
  <c r="BT111" i="1"/>
  <c r="BT113" i="1"/>
  <c r="BT115" i="1"/>
  <c r="BT110" i="1"/>
  <c r="BT96" i="1"/>
  <c r="BV94" i="1" l="1"/>
  <c r="BU98" i="1"/>
  <c r="BU100" i="1"/>
  <c r="BU102" i="1"/>
  <c r="BU97" i="1"/>
  <c r="BU103" i="1"/>
  <c r="BU101" i="1"/>
  <c r="BU105" i="1"/>
  <c r="BU107" i="1"/>
  <c r="BU109" i="1"/>
  <c r="BU99" i="1"/>
  <c r="BU104" i="1"/>
  <c r="BU112" i="1"/>
  <c r="BU108" i="1"/>
  <c r="BU113" i="1"/>
  <c r="BU106" i="1"/>
  <c r="BU111" i="1"/>
  <c r="BU110" i="1"/>
  <c r="BU116" i="1"/>
  <c r="BU115" i="1"/>
  <c r="BU114" i="1"/>
  <c r="BU96" i="1"/>
  <c r="BW94" i="1" l="1"/>
  <c r="BV97" i="1"/>
  <c r="BV99" i="1"/>
  <c r="BV101" i="1"/>
  <c r="BV103" i="1"/>
  <c r="BV98" i="1"/>
  <c r="BV100" i="1"/>
  <c r="BV102" i="1"/>
  <c r="BV104" i="1"/>
  <c r="BV106" i="1"/>
  <c r="BV108" i="1"/>
  <c r="BV110" i="1"/>
  <c r="BV105" i="1"/>
  <c r="BV107" i="1"/>
  <c r="BV109" i="1"/>
  <c r="BV112" i="1"/>
  <c r="BV114" i="1"/>
  <c r="BV116" i="1"/>
  <c r="BV111" i="1"/>
  <c r="BV113" i="1"/>
  <c r="BV115" i="1"/>
  <c r="BV96" i="1"/>
  <c r="BX94" i="1" l="1"/>
  <c r="BW97" i="1"/>
  <c r="BW99" i="1"/>
  <c r="BW101" i="1"/>
  <c r="BW98" i="1"/>
  <c r="BW100" i="1"/>
  <c r="BW106" i="1"/>
  <c r="BW108" i="1"/>
  <c r="BW110" i="1"/>
  <c r="BW102" i="1"/>
  <c r="BW103" i="1"/>
  <c r="BW105" i="1"/>
  <c r="BW107" i="1"/>
  <c r="BW109" i="1"/>
  <c r="BW104" i="1"/>
  <c r="BW116" i="1"/>
  <c r="BW112" i="1"/>
  <c r="BW114" i="1"/>
  <c r="BW111" i="1"/>
  <c r="BW115" i="1"/>
  <c r="BW113" i="1"/>
  <c r="BW96" i="1"/>
  <c r="BY94" i="1" l="1"/>
  <c r="BX97" i="1"/>
  <c r="BX99" i="1"/>
  <c r="BX101" i="1"/>
  <c r="BX103" i="1"/>
  <c r="BX98" i="1"/>
  <c r="BX100" i="1"/>
  <c r="BX102" i="1"/>
  <c r="BX104" i="1"/>
  <c r="BX106" i="1"/>
  <c r="BX108" i="1"/>
  <c r="BX110" i="1"/>
  <c r="BX105" i="1"/>
  <c r="BX107" i="1"/>
  <c r="BX109" i="1"/>
  <c r="BX111" i="1"/>
  <c r="BX113" i="1"/>
  <c r="BX115" i="1"/>
  <c r="BX112" i="1"/>
  <c r="BX114" i="1"/>
  <c r="BX116" i="1"/>
  <c r="BX96" i="1"/>
  <c r="BZ94" i="1" l="1"/>
  <c r="BY97" i="1"/>
  <c r="BY99" i="1"/>
  <c r="BY101" i="1"/>
  <c r="BY103" i="1"/>
  <c r="BY100" i="1"/>
  <c r="BY104" i="1"/>
  <c r="BY98" i="1"/>
  <c r="BY102" i="1"/>
  <c r="BY106" i="1"/>
  <c r="BY108" i="1"/>
  <c r="BY107" i="1"/>
  <c r="BY111" i="1"/>
  <c r="BY112" i="1"/>
  <c r="BY105" i="1"/>
  <c r="BY109" i="1"/>
  <c r="BY110" i="1"/>
  <c r="BY116" i="1"/>
  <c r="BY114" i="1"/>
  <c r="BY115" i="1"/>
  <c r="BY113" i="1"/>
  <c r="BY96" i="1"/>
  <c r="CA94" i="1" l="1"/>
  <c r="BZ98" i="1"/>
  <c r="BZ100" i="1"/>
  <c r="BZ102" i="1"/>
  <c r="BZ104" i="1"/>
  <c r="BZ97" i="1"/>
  <c r="BZ99" i="1"/>
  <c r="BZ101" i="1"/>
  <c r="BZ103" i="1"/>
  <c r="BZ105" i="1"/>
  <c r="BZ107" i="1"/>
  <c r="BZ109" i="1"/>
  <c r="BZ106" i="1"/>
  <c r="BZ108" i="1"/>
  <c r="BZ110" i="1"/>
  <c r="BZ111" i="1"/>
  <c r="BZ113" i="1"/>
  <c r="BZ115" i="1"/>
  <c r="BZ112" i="1"/>
  <c r="BZ114" i="1"/>
  <c r="BZ116" i="1"/>
  <c r="BZ96" i="1"/>
  <c r="CB94" i="1" l="1"/>
  <c r="CA98" i="1"/>
  <c r="CA100" i="1"/>
  <c r="CA97" i="1"/>
  <c r="CA99" i="1"/>
  <c r="CA101" i="1"/>
  <c r="CA105" i="1"/>
  <c r="CA107" i="1"/>
  <c r="CA109" i="1"/>
  <c r="CA104" i="1"/>
  <c r="CA103" i="1"/>
  <c r="CA102" i="1"/>
  <c r="CA106" i="1"/>
  <c r="CA108" i="1"/>
  <c r="CA110" i="1"/>
  <c r="CA111" i="1"/>
  <c r="CA113" i="1"/>
  <c r="CA115" i="1"/>
  <c r="CA114" i="1"/>
  <c r="CA112" i="1"/>
  <c r="CA116" i="1"/>
  <c r="CA96" i="1"/>
  <c r="CC94" i="1" l="1"/>
  <c r="CB98" i="1"/>
  <c r="CB100" i="1"/>
  <c r="CB102" i="1"/>
  <c r="CB104" i="1"/>
  <c r="CB97" i="1"/>
  <c r="CB99" i="1"/>
  <c r="CB101" i="1"/>
  <c r="CB103" i="1"/>
  <c r="CB105" i="1"/>
  <c r="CB107" i="1"/>
  <c r="CB109" i="1"/>
  <c r="CB106" i="1"/>
  <c r="CB108" i="1"/>
  <c r="CB112" i="1"/>
  <c r="CB114" i="1"/>
  <c r="CB116" i="1"/>
  <c r="CB110" i="1"/>
  <c r="CB111" i="1"/>
  <c r="CB113" i="1"/>
  <c r="CB115" i="1"/>
  <c r="CB96" i="1"/>
  <c r="CD94" i="1" l="1"/>
  <c r="CC98" i="1"/>
  <c r="CC100" i="1"/>
  <c r="CC102" i="1"/>
  <c r="CC97" i="1"/>
  <c r="CC101" i="1"/>
  <c r="CC104" i="1"/>
  <c r="CC105" i="1"/>
  <c r="CC107" i="1"/>
  <c r="CC109" i="1"/>
  <c r="CC103" i="1"/>
  <c r="CC99" i="1"/>
  <c r="CC112" i="1"/>
  <c r="CC110" i="1"/>
  <c r="CC108" i="1"/>
  <c r="CC113" i="1"/>
  <c r="CC111" i="1"/>
  <c r="CC106" i="1"/>
  <c r="CC115" i="1"/>
  <c r="CC116" i="1"/>
  <c r="CC114" i="1"/>
  <c r="CC96" i="1"/>
  <c r="CE94" i="1" l="1"/>
  <c r="CD97" i="1"/>
  <c r="CD99" i="1"/>
  <c r="CD101" i="1"/>
  <c r="CD103" i="1"/>
  <c r="CD98" i="1"/>
  <c r="CD100" i="1"/>
  <c r="CD102" i="1"/>
  <c r="CD104" i="1"/>
  <c r="CD106" i="1"/>
  <c r="CD108" i="1"/>
  <c r="CD110" i="1"/>
  <c r="CD105" i="1"/>
  <c r="CD107" i="1"/>
  <c r="CD109" i="1"/>
  <c r="CD112" i="1"/>
  <c r="CD114" i="1"/>
  <c r="CD116" i="1"/>
  <c r="CD111" i="1"/>
  <c r="CD113" i="1"/>
  <c r="CD115" i="1"/>
  <c r="CD96" i="1"/>
  <c r="CF94" i="1" l="1"/>
  <c r="CE97" i="1"/>
  <c r="CE99" i="1"/>
  <c r="CE101" i="1"/>
  <c r="CE98" i="1"/>
  <c r="CE100" i="1"/>
  <c r="CE106" i="1"/>
  <c r="CE108" i="1"/>
  <c r="CE110" i="1"/>
  <c r="CE104" i="1"/>
  <c r="CE102" i="1"/>
  <c r="CE103" i="1"/>
  <c r="CE105" i="1"/>
  <c r="CE107" i="1"/>
  <c r="CE109" i="1"/>
  <c r="CE112" i="1"/>
  <c r="CE114" i="1"/>
  <c r="CE116" i="1"/>
  <c r="CE111" i="1"/>
  <c r="CE113" i="1"/>
  <c r="CE115" i="1"/>
  <c r="CE96" i="1"/>
  <c r="CG94" i="1" l="1"/>
  <c r="CF97" i="1"/>
  <c r="CF99" i="1"/>
  <c r="CF101" i="1"/>
  <c r="CF103" i="1"/>
  <c r="CF98" i="1"/>
  <c r="CF100" i="1"/>
  <c r="CF102" i="1"/>
  <c r="CF106" i="1"/>
  <c r="CF108" i="1"/>
  <c r="CF110" i="1"/>
  <c r="CF104" i="1"/>
  <c r="CF105" i="1"/>
  <c r="CF107" i="1"/>
  <c r="CF109" i="1"/>
  <c r="CF111" i="1"/>
  <c r="CF113" i="1"/>
  <c r="CF115" i="1"/>
  <c r="CF112" i="1"/>
  <c r="CF114" i="1"/>
  <c r="CF116" i="1"/>
  <c r="CF96" i="1"/>
  <c r="CG97" i="1" l="1"/>
  <c r="CH97" i="1" s="1"/>
  <c r="CI97" i="1" s="1"/>
  <c r="CG99" i="1"/>
  <c r="CH99" i="1" s="1"/>
  <c r="CI99" i="1" s="1"/>
  <c r="CG101" i="1"/>
  <c r="CH101" i="1" s="1"/>
  <c r="CI101" i="1" s="1"/>
  <c r="CG103" i="1"/>
  <c r="CH103" i="1" s="1"/>
  <c r="CI103" i="1" s="1"/>
  <c r="CG100" i="1"/>
  <c r="CH100" i="1" s="1"/>
  <c r="CI100" i="1" s="1"/>
  <c r="CG106" i="1"/>
  <c r="CH106" i="1" s="1"/>
  <c r="CI106" i="1" s="1"/>
  <c r="CG108" i="1"/>
  <c r="CH108" i="1" s="1"/>
  <c r="CI108" i="1" s="1"/>
  <c r="CG98" i="1"/>
  <c r="CH98" i="1" s="1"/>
  <c r="CI98" i="1" s="1"/>
  <c r="CG102" i="1"/>
  <c r="CH102" i="1" s="1"/>
  <c r="CI102" i="1" s="1"/>
  <c r="CG104" i="1"/>
  <c r="CH104" i="1" s="1"/>
  <c r="CI104" i="1" s="1"/>
  <c r="CG111" i="1"/>
  <c r="CH111" i="1" s="1"/>
  <c r="CI111" i="1" s="1"/>
  <c r="CG107" i="1"/>
  <c r="CH107" i="1" s="1"/>
  <c r="CI107" i="1" s="1"/>
  <c r="CG110" i="1"/>
  <c r="CH110" i="1" s="1"/>
  <c r="CI110" i="1" s="1"/>
  <c r="CG105" i="1"/>
  <c r="CH105" i="1" s="1"/>
  <c r="CI105" i="1" s="1"/>
  <c r="CG112" i="1"/>
  <c r="CH112" i="1" s="1"/>
  <c r="CI112" i="1" s="1"/>
  <c r="CG109" i="1"/>
  <c r="CH109" i="1" s="1"/>
  <c r="CI109" i="1" s="1"/>
  <c r="CG113" i="1"/>
  <c r="CH113" i="1" s="1"/>
  <c r="CI113" i="1" s="1"/>
  <c r="CG114" i="1"/>
  <c r="CH114" i="1" s="1"/>
  <c r="CI114" i="1" s="1"/>
  <c r="CG115" i="1"/>
  <c r="CH115" i="1" s="1"/>
  <c r="CI115" i="1" s="1"/>
  <c r="CG116" i="1"/>
  <c r="CH116" i="1" s="1"/>
  <c r="CI116" i="1" s="1"/>
  <c r="CG96" i="1"/>
  <c r="CH96" i="1" s="1"/>
  <c r="CI96" i="1" s="1"/>
</calcChain>
</file>

<file path=xl/sharedStrings.xml><?xml version="1.0" encoding="utf-8"?>
<sst xmlns="http://schemas.openxmlformats.org/spreadsheetml/2006/main" count="785" uniqueCount="117">
  <si>
    <t>Posisjon</t>
  </si>
  <si>
    <t>Dusavik</t>
  </si>
  <si>
    <t>Tananger</t>
  </si>
  <si>
    <t>Ågotnes</t>
  </si>
  <si>
    <t>Mongstad</t>
  </si>
  <si>
    <t>Florø</t>
  </si>
  <si>
    <t>Kristiansund</t>
  </si>
  <si>
    <t>Averøy</t>
  </si>
  <si>
    <t>Tid i måneden</t>
  </si>
  <si>
    <t>Breddegrad</t>
  </si>
  <si>
    <t>Figur 6.3</t>
  </si>
  <si>
    <t>Tabell 6.2</t>
  </si>
  <si>
    <t>Rute</t>
  </si>
  <si>
    <t>Distanse fra forrige kai (NM)</t>
  </si>
  <si>
    <t>Distanse (NM)</t>
  </si>
  <si>
    <t>Total distanse (NM)</t>
  </si>
  <si>
    <t>Antall seilaser (NM)</t>
  </si>
  <si>
    <t>Gjennomsnittlig distanse per seilas (NM)</t>
  </si>
  <si>
    <t>Tananger A</t>
  </si>
  <si>
    <t>Tananger N</t>
  </si>
  <si>
    <t>Figur 6.5</t>
  </si>
  <si>
    <t>Tonnasje lastet</t>
  </si>
  <si>
    <t>Tonnasje losset</t>
  </si>
  <si>
    <t>Tonnmil produsert per seilas</t>
  </si>
  <si>
    <t>Total tonnmil produsert</t>
  </si>
  <si>
    <t>Maks teoretisk tonnmil</t>
  </si>
  <si>
    <t>Utnyttelsesgrad</t>
  </si>
  <si>
    <t>Kapasitet fartøy (MT)</t>
  </si>
  <si>
    <t>Figur 6.6</t>
  </si>
  <si>
    <t xml:space="preserve">Estimert tonnasje casing </t>
  </si>
  <si>
    <t>Estimert tonnasje tredjeparts</t>
  </si>
  <si>
    <t>Estimert tonnasje fra veitransport</t>
  </si>
  <si>
    <t>Prosentil lastet</t>
  </si>
  <si>
    <t>Prosentil losset</t>
  </si>
  <si>
    <t>Total ny tonnasje lastet</t>
  </si>
  <si>
    <t>Total ny tonnasje losset</t>
  </si>
  <si>
    <t>Ekstra tonnasje fordelt lastet</t>
  </si>
  <si>
    <t>Estimert ekstra tonnasje</t>
  </si>
  <si>
    <t>Tidligere tonnasje lastet</t>
  </si>
  <si>
    <t>Tidligere tonnasje losset</t>
  </si>
  <si>
    <t>Utnyttet kapasitet</t>
  </si>
  <si>
    <t>Figur 6.7</t>
  </si>
  <si>
    <t>Prosentil om bord på fartøy</t>
  </si>
  <si>
    <t>MT fraktet gjennom måned</t>
  </si>
  <si>
    <t>Tonnasje transportert</t>
  </si>
  <si>
    <t>Tabell 6.3</t>
  </si>
  <si>
    <t>Total tonnasje transportert</t>
  </si>
  <si>
    <t>Gjennomsnitt tonnasje på fartøy</t>
  </si>
  <si>
    <t>Eksisterende operasjonsmodell</t>
  </si>
  <si>
    <t>Ny modellert operasjonsmodell</t>
  </si>
  <si>
    <t>Tabell 6.4</t>
  </si>
  <si>
    <t>Total tid ved kai</t>
  </si>
  <si>
    <t>Tid i periode målt</t>
  </si>
  <si>
    <t>Tid på sjø</t>
  </si>
  <si>
    <t>Maksfart</t>
  </si>
  <si>
    <t>Økonomifart</t>
  </si>
  <si>
    <t>Faktisk målt fart</t>
  </si>
  <si>
    <t>Fra økonomifart</t>
  </si>
  <si>
    <t>Tid ved kai</t>
  </si>
  <si>
    <t>Figur 6.8</t>
  </si>
  <si>
    <t>Figur 6.9</t>
  </si>
  <si>
    <t>Timer kjernetid:</t>
  </si>
  <si>
    <t>Timer 16-23 (40%):</t>
  </si>
  <si>
    <t>Timer 23-08 (100%):</t>
  </si>
  <si>
    <t>Kjernetid (08-16)</t>
  </si>
  <si>
    <t>Kveldstid (16-23)</t>
  </si>
  <si>
    <t>Nattestid (23-08)</t>
  </si>
  <si>
    <t>Tabell 6.5</t>
  </si>
  <si>
    <t>DISTANSER</t>
  </si>
  <si>
    <t>-</t>
  </si>
  <si>
    <t>Tid mellom distanser</t>
  </si>
  <si>
    <t>Dusavika</t>
  </si>
  <si>
    <t>Fjordbase</t>
  </si>
  <si>
    <t>Vestbase</t>
  </si>
  <si>
    <t>Total tid (lav)</t>
  </si>
  <si>
    <t>Total tid (økonomi)</t>
  </si>
  <si>
    <t>Total tid (høy)</t>
  </si>
  <si>
    <t>Rute (uke)</t>
  </si>
  <si>
    <t>Lav: 10</t>
  </si>
  <si>
    <t>Økonomi: 12</t>
  </si>
  <si>
    <t>Høy: 15</t>
  </si>
  <si>
    <t>Lav:</t>
  </si>
  <si>
    <t>Økonomi:</t>
  </si>
  <si>
    <t>Høy:</t>
  </si>
  <si>
    <t>Lang manøvreringstid</t>
  </si>
  <si>
    <t>Kort manøvreringstid</t>
  </si>
  <si>
    <t>Figur 6.10</t>
  </si>
  <si>
    <t>Total slakk (t)</t>
  </si>
  <si>
    <t>MGO</t>
  </si>
  <si>
    <t>kg/ltr</t>
  </si>
  <si>
    <t>Motoreffekt (kW)</t>
  </si>
  <si>
    <t>USD/NOK</t>
  </si>
  <si>
    <t>Gj. Snitt effektuttak (%)</t>
  </si>
  <si>
    <t>Innkjøpspris</t>
  </si>
  <si>
    <t>USD/MT</t>
  </si>
  <si>
    <t>Gj. Snitt benyttet motoreffekt (kW)</t>
  </si>
  <si>
    <t>Forbruk per kWh (kg)</t>
  </si>
  <si>
    <t>Forbruk per time (kg)</t>
  </si>
  <si>
    <t>Kost per time (NOK)</t>
  </si>
  <si>
    <t>NOK/MT inkl. avgifter</t>
  </si>
  <si>
    <t>Antall timer på sjø i mnd.</t>
  </si>
  <si>
    <t>Forbruk i måneden (MT)</t>
  </si>
  <si>
    <t>Kost i måneden (NOK)</t>
  </si>
  <si>
    <t>Figur 6.11</t>
  </si>
  <si>
    <t>NOK/kg, eks. avgifter</t>
  </si>
  <si>
    <t>NOK/kg, inkl. avgifter</t>
  </si>
  <si>
    <t>Pris på LNG (NOK/MT)</t>
  </si>
  <si>
    <t>Gjennomsnittlig fart (knop)</t>
  </si>
  <si>
    <t>Tabell 6.6</t>
  </si>
  <si>
    <t>MV Amalie</t>
  </si>
  <si>
    <t>MV Susanne Theresa</t>
  </si>
  <si>
    <t>MV Lelie</t>
  </si>
  <si>
    <t>Prosent operativ i ny transportmodell</t>
  </si>
  <si>
    <t>Kostnader ny transportmodell</t>
  </si>
  <si>
    <t>Forbruk ny transportmodell</t>
  </si>
  <si>
    <t>Forbruk dagens transportmodell</t>
  </si>
  <si>
    <t>Kostnader dagens transportmodell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</si>
</sst>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31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/>
    <xf numFmtId="0" fontId="2" fillId="0" borderId="0" xfId="0" applyFont="1"/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1" fontId="0" fillId="0" borderId="0" xfId="0" applyNumberFormat="1"/>
    <xf numFmtId="0" fontId="0" fillId="0" borderId="0" xfId="0" applyFont="1" applyFill="1" applyBorder="1"/>
    <xf numFmtId="9" fontId="0" fillId="0" borderId="0" xfId="1" applyFont="1"/>
    <xf numFmtId="9" fontId="0" fillId="0" borderId="0" xfId="0" applyNumberFormat="1"/>
    <xf numFmtId="10" fontId="0" fillId="0" borderId="0" xfId="1" applyNumberFormat="1" applyFont="1"/>
    <xf numFmtId="9" fontId="0" fillId="0" borderId="0" xfId="1" applyNumberFormat="1" applyFont="1"/>
    <xf numFmtId="10" fontId="0" fillId="0" borderId="0" xfId="0" applyNumberFormat="1"/>
    <xf numFmtId="0" fontId="0" fillId="0" borderId="0" xfId="0" applyFont="1"/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/>
    <xf numFmtId="2" fontId="0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4" fillId="3" borderId="2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F5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'[1]MV Hannah Kristina'!$B$2:$EM$2</c:f>
              <c:numCache>
                <c:formatCode>General</c:formatCode>
                <c:ptCount val="142"/>
                <c:pt idx="0">
                  <c:v>0</c:v>
                </c:pt>
                <c:pt idx="1">
                  <c:v>4.8600000000000003</c:v>
                </c:pt>
                <c:pt idx="2">
                  <c:v>6.12</c:v>
                </c:pt>
                <c:pt idx="3">
                  <c:v>11.67</c:v>
                </c:pt>
                <c:pt idx="4">
                  <c:v>20.77</c:v>
                </c:pt>
                <c:pt idx="5">
                  <c:v>22.37</c:v>
                </c:pt>
                <c:pt idx="6">
                  <c:v>25.630000000000003</c:v>
                </c:pt>
                <c:pt idx="7">
                  <c:v>29.110000000000003</c:v>
                </c:pt>
                <c:pt idx="8">
                  <c:v>34.06</c:v>
                </c:pt>
                <c:pt idx="9">
                  <c:v>37.510000000000005</c:v>
                </c:pt>
                <c:pt idx="10">
                  <c:v>50.110000000000007</c:v>
                </c:pt>
                <c:pt idx="11">
                  <c:v>54.560000000000009</c:v>
                </c:pt>
                <c:pt idx="12">
                  <c:v>55.560000000000009</c:v>
                </c:pt>
                <c:pt idx="13">
                  <c:v>59.560000000000009</c:v>
                </c:pt>
                <c:pt idx="14">
                  <c:v>72.160000000000011</c:v>
                </c:pt>
                <c:pt idx="15">
                  <c:v>76.710000000000008</c:v>
                </c:pt>
                <c:pt idx="16">
                  <c:v>81.740000000000009</c:v>
                </c:pt>
                <c:pt idx="17">
                  <c:v>83.750000000000014</c:v>
                </c:pt>
                <c:pt idx="18">
                  <c:v>93.730000000000018</c:v>
                </c:pt>
                <c:pt idx="19">
                  <c:v>98.710000000000022</c:v>
                </c:pt>
                <c:pt idx="20">
                  <c:v>99.970000000000027</c:v>
                </c:pt>
                <c:pt idx="21">
                  <c:v>101.42000000000003</c:v>
                </c:pt>
                <c:pt idx="22">
                  <c:v>109.52000000000002</c:v>
                </c:pt>
                <c:pt idx="23">
                  <c:v>114.32000000000002</c:v>
                </c:pt>
                <c:pt idx="24">
                  <c:v>117.72000000000003</c:v>
                </c:pt>
                <c:pt idx="25">
                  <c:v>121.32000000000002</c:v>
                </c:pt>
                <c:pt idx="26">
                  <c:v>126.37000000000002</c:v>
                </c:pt>
                <c:pt idx="27">
                  <c:v>130.27000000000001</c:v>
                </c:pt>
                <c:pt idx="28">
                  <c:v>135.32000000000002</c:v>
                </c:pt>
                <c:pt idx="29">
                  <c:v>141.27000000000001</c:v>
                </c:pt>
                <c:pt idx="30">
                  <c:v>144.55000000000001</c:v>
                </c:pt>
                <c:pt idx="31">
                  <c:v>149.5</c:v>
                </c:pt>
                <c:pt idx="32">
                  <c:v>149.5</c:v>
                </c:pt>
                <c:pt idx="33">
                  <c:v>149.5</c:v>
                </c:pt>
                <c:pt idx="34">
                  <c:v>149.5</c:v>
                </c:pt>
                <c:pt idx="35">
                  <c:v>149.5</c:v>
                </c:pt>
                <c:pt idx="36">
                  <c:v>149.5</c:v>
                </c:pt>
                <c:pt idx="37">
                  <c:v>149.5</c:v>
                </c:pt>
                <c:pt idx="38">
                  <c:v>149.5</c:v>
                </c:pt>
                <c:pt idx="39">
                  <c:v>149.5</c:v>
                </c:pt>
                <c:pt idx="40">
                  <c:v>149.5</c:v>
                </c:pt>
                <c:pt idx="41">
                  <c:v>149.5</c:v>
                </c:pt>
                <c:pt idx="42">
                  <c:v>149.5</c:v>
                </c:pt>
                <c:pt idx="43">
                  <c:v>149.5</c:v>
                </c:pt>
                <c:pt idx="44">
                  <c:v>149.5</c:v>
                </c:pt>
                <c:pt idx="45">
                  <c:v>149.5</c:v>
                </c:pt>
                <c:pt idx="46">
                  <c:v>149.5</c:v>
                </c:pt>
                <c:pt idx="47">
                  <c:v>149.5</c:v>
                </c:pt>
                <c:pt idx="48">
                  <c:v>149.5</c:v>
                </c:pt>
                <c:pt idx="49">
                  <c:v>149.5</c:v>
                </c:pt>
                <c:pt idx="50">
                  <c:v>149.5</c:v>
                </c:pt>
                <c:pt idx="51">
                  <c:v>149.5</c:v>
                </c:pt>
                <c:pt idx="52">
                  <c:v>149.5</c:v>
                </c:pt>
                <c:pt idx="53">
                  <c:v>149.5</c:v>
                </c:pt>
                <c:pt idx="54">
                  <c:v>149.5</c:v>
                </c:pt>
                <c:pt idx="55">
                  <c:v>149.5</c:v>
                </c:pt>
                <c:pt idx="56">
                  <c:v>149.5</c:v>
                </c:pt>
                <c:pt idx="57">
                  <c:v>149.5</c:v>
                </c:pt>
                <c:pt idx="58">
                  <c:v>149.5</c:v>
                </c:pt>
                <c:pt idx="59">
                  <c:v>149.5</c:v>
                </c:pt>
                <c:pt idx="60">
                  <c:v>149.5</c:v>
                </c:pt>
                <c:pt idx="61">
                  <c:v>149.5</c:v>
                </c:pt>
                <c:pt idx="62">
                  <c:v>149.5</c:v>
                </c:pt>
                <c:pt idx="63">
                  <c:v>149.5</c:v>
                </c:pt>
                <c:pt idx="64">
                  <c:v>149.5</c:v>
                </c:pt>
                <c:pt idx="65">
                  <c:v>149.5</c:v>
                </c:pt>
                <c:pt idx="66">
                  <c:v>149.5</c:v>
                </c:pt>
                <c:pt idx="67">
                  <c:v>149.5</c:v>
                </c:pt>
                <c:pt idx="68">
                  <c:v>149.5</c:v>
                </c:pt>
                <c:pt idx="69">
                  <c:v>149.5</c:v>
                </c:pt>
                <c:pt idx="70">
                  <c:v>149.5</c:v>
                </c:pt>
                <c:pt idx="71">
                  <c:v>149.5</c:v>
                </c:pt>
                <c:pt idx="72">
                  <c:v>149.5</c:v>
                </c:pt>
                <c:pt idx="73">
                  <c:v>149.5</c:v>
                </c:pt>
                <c:pt idx="74">
                  <c:v>149.5</c:v>
                </c:pt>
                <c:pt idx="75">
                  <c:v>149.5</c:v>
                </c:pt>
                <c:pt idx="76">
                  <c:v>149.5</c:v>
                </c:pt>
                <c:pt idx="77">
                  <c:v>149.5</c:v>
                </c:pt>
                <c:pt idx="78">
                  <c:v>149.5</c:v>
                </c:pt>
                <c:pt idx="79">
                  <c:v>149.5</c:v>
                </c:pt>
                <c:pt idx="80">
                  <c:v>149.5</c:v>
                </c:pt>
                <c:pt idx="81">
                  <c:v>149.5</c:v>
                </c:pt>
                <c:pt idx="82">
                  <c:v>149.5</c:v>
                </c:pt>
                <c:pt idx="83">
                  <c:v>149.5</c:v>
                </c:pt>
                <c:pt idx="84">
                  <c:v>149.5</c:v>
                </c:pt>
                <c:pt idx="85">
                  <c:v>149.5</c:v>
                </c:pt>
                <c:pt idx="86">
                  <c:v>149.5</c:v>
                </c:pt>
                <c:pt idx="87">
                  <c:v>149.5</c:v>
                </c:pt>
                <c:pt idx="88">
                  <c:v>149.5</c:v>
                </c:pt>
                <c:pt idx="89">
                  <c:v>149.5</c:v>
                </c:pt>
                <c:pt idx="90">
                  <c:v>149.5</c:v>
                </c:pt>
                <c:pt idx="91">
                  <c:v>149.5</c:v>
                </c:pt>
                <c:pt idx="92">
                  <c:v>149.5</c:v>
                </c:pt>
                <c:pt idx="93">
                  <c:v>149.5</c:v>
                </c:pt>
                <c:pt idx="94">
                  <c:v>149.5</c:v>
                </c:pt>
                <c:pt idx="95">
                  <c:v>149.5</c:v>
                </c:pt>
                <c:pt idx="96">
                  <c:v>149.5</c:v>
                </c:pt>
                <c:pt idx="97">
                  <c:v>149.5</c:v>
                </c:pt>
                <c:pt idx="98">
                  <c:v>149.5</c:v>
                </c:pt>
                <c:pt idx="99">
                  <c:v>149.5</c:v>
                </c:pt>
                <c:pt idx="100">
                  <c:v>149.5</c:v>
                </c:pt>
                <c:pt idx="101">
                  <c:v>149.5</c:v>
                </c:pt>
                <c:pt idx="102">
                  <c:v>149.5</c:v>
                </c:pt>
                <c:pt idx="103">
                  <c:v>149.5</c:v>
                </c:pt>
                <c:pt idx="104">
                  <c:v>149.5</c:v>
                </c:pt>
                <c:pt idx="105">
                  <c:v>149.5</c:v>
                </c:pt>
                <c:pt idx="106">
                  <c:v>149.5</c:v>
                </c:pt>
                <c:pt idx="107">
                  <c:v>149.5</c:v>
                </c:pt>
                <c:pt idx="108">
                  <c:v>149.5</c:v>
                </c:pt>
                <c:pt idx="109">
                  <c:v>149.5</c:v>
                </c:pt>
                <c:pt idx="110">
                  <c:v>149.5</c:v>
                </c:pt>
                <c:pt idx="111">
                  <c:v>149.5</c:v>
                </c:pt>
                <c:pt idx="112">
                  <c:v>149.5</c:v>
                </c:pt>
                <c:pt idx="113">
                  <c:v>149.5</c:v>
                </c:pt>
                <c:pt idx="114">
                  <c:v>149.5</c:v>
                </c:pt>
                <c:pt idx="115">
                  <c:v>149.5</c:v>
                </c:pt>
                <c:pt idx="116">
                  <c:v>149.5</c:v>
                </c:pt>
                <c:pt idx="117">
                  <c:v>149.5</c:v>
                </c:pt>
                <c:pt idx="118">
                  <c:v>149.5</c:v>
                </c:pt>
                <c:pt idx="119">
                  <c:v>149.5</c:v>
                </c:pt>
                <c:pt idx="120">
                  <c:v>149.5</c:v>
                </c:pt>
                <c:pt idx="121">
                  <c:v>149.5</c:v>
                </c:pt>
                <c:pt idx="122">
                  <c:v>149.5</c:v>
                </c:pt>
                <c:pt idx="123">
                  <c:v>149.5</c:v>
                </c:pt>
                <c:pt idx="124">
                  <c:v>149.5</c:v>
                </c:pt>
                <c:pt idx="125">
                  <c:v>149.5</c:v>
                </c:pt>
                <c:pt idx="126">
                  <c:v>149.5</c:v>
                </c:pt>
                <c:pt idx="127">
                  <c:v>149.5</c:v>
                </c:pt>
                <c:pt idx="128">
                  <c:v>149.5</c:v>
                </c:pt>
                <c:pt idx="129">
                  <c:v>149.5</c:v>
                </c:pt>
                <c:pt idx="130">
                  <c:v>149.5</c:v>
                </c:pt>
                <c:pt idx="131">
                  <c:v>149.5</c:v>
                </c:pt>
                <c:pt idx="132">
                  <c:v>149.5</c:v>
                </c:pt>
                <c:pt idx="133">
                  <c:v>149.5</c:v>
                </c:pt>
                <c:pt idx="134">
                  <c:v>149.5</c:v>
                </c:pt>
                <c:pt idx="135">
                  <c:v>149.5</c:v>
                </c:pt>
                <c:pt idx="136">
                  <c:v>149.5</c:v>
                </c:pt>
                <c:pt idx="137">
                  <c:v>149.5</c:v>
                </c:pt>
                <c:pt idx="138">
                  <c:v>149.5</c:v>
                </c:pt>
                <c:pt idx="139">
                  <c:v>149.5</c:v>
                </c:pt>
                <c:pt idx="140">
                  <c:v>149.5</c:v>
                </c:pt>
                <c:pt idx="141">
                  <c:v>149.5</c:v>
                </c:pt>
              </c:numCache>
            </c:numRef>
          </c:cat>
          <c:val>
            <c:numRef>
              <c:f>'[1]MV Hannah Kristina'!$B$3:$EM$3</c:f>
              <c:numCache>
                <c:formatCode>General</c:formatCode>
                <c:ptCount val="142"/>
                <c:pt idx="0">
                  <c:v>58.995069999999998</c:v>
                </c:pt>
                <c:pt idx="1">
                  <c:v>58.995069999999998</c:v>
                </c:pt>
                <c:pt idx="2">
                  <c:v>58.921900000000001</c:v>
                </c:pt>
                <c:pt idx="3">
                  <c:v>58.921900000000001</c:v>
                </c:pt>
                <c:pt idx="4">
                  <c:v>60.403860000000002</c:v>
                </c:pt>
                <c:pt idx="5">
                  <c:v>60.403860000000002</c:v>
                </c:pt>
                <c:pt idx="6">
                  <c:v>60.811279999999996</c:v>
                </c:pt>
                <c:pt idx="7">
                  <c:v>60.811279999999996</c:v>
                </c:pt>
                <c:pt idx="8">
                  <c:v>61.602170000000001</c:v>
                </c:pt>
                <c:pt idx="9">
                  <c:v>61.602170000000001</c:v>
                </c:pt>
                <c:pt idx="10">
                  <c:v>63.110329999999998</c:v>
                </c:pt>
                <c:pt idx="11">
                  <c:v>63.110329999999998</c:v>
                </c:pt>
                <c:pt idx="12">
                  <c:v>63.053260000000002</c:v>
                </c:pt>
                <c:pt idx="13">
                  <c:v>63.053260000000002</c:v>
                </c:pt>
                <c:pt idx="14">
                  <c:v>61.602170000000001</c:v>
                </c:pt>
                <c:pt idx="15">
                  <c:v>61.602170000000001</c:v>
                </c:pt>
                <c:pt idx="16">
                  <c:v>60.811279999999996</c:v>
                </c:pt>
                <c:pt idx="17">
                  <c:v>60.811279999999996</c:v>
                </c:pt>
                <c:pt idx="18">
                  <c:v>58.995069999999998</c:v>
                </c:pt>
                <c:pt idx="19">
                  <c:v>58.995069999999998</c:v>
                </c:pt>
                <c:pt idx="20">
                  <c:v>58.921900000000001</c:v>
                </c:pt>
                <c:pt idx="21">
                  <c:v>58.921900000000001</c:v>
                </c:pt>
                <c:pt idx="22">
                  <c:v>60.403860000000002</c:v>
                </c:pt>
                <c:pt idx="23">
                  <c:v>60.403860000000002</c:v>
                </c:pt>
                <c:pt idx="24">
                  <c:v>60.811279999999996</c:v>
                </c:pt>
                <c:pt idx="25">
                  <c:v>60.811279999999996</c:v>
                </c:pt>
                <c:pt idx="26">
                  <c:v>61.602170000000001</c:v>
                </c:pt>
                <c:pt idx="27">
                  <c:v>61.602170000000001</c:v>
                </c:pt>
                <c:pt idx="28">
                  <c:v>60.811279999999996</c:v>
                </c:pt>
                <c:pt idx="29">
                  <c:v>60.811279999999996</c:v>
                </c:pt>
                <c:pt idx="30">
                  <c:v>60.403860000000002</c:v>
                </c:pt>
                <c:pt idx="31">
                  <c:v>60.403860000000002</c:v>
                </c:pt>
                <c:pt idx="32">
                  <c:v>58.995069999999998</c:v>
                </c:pt>
                <c:pt idx="33">
                  <c:v>58.995069999999998</c:v>
                </c:pt>
                <c:pt idx="34">
                  <c:v>58.921900000000001</c:v>
                </c:pt>
                <c:pt idx="35">
                  <c:v>58.921900000000001</c:v>
                </c:pt>
                <c:pt idx="36">
                  <c:v>60.403860000000002</c:v>
                </c:pt>
                <c:pt idx="37">
                  <c:v>60.403860000000002</c:v>
                </c:pt>
                <c:pt idx="38">
                  <c:v>60.811279999999996</c:v>
                </c:pt>
                <c:pt idx="39">
                  <c:v>60.811279999999996</c:v>
                </c:pt>
                <c:pt idx="40">
                  <c:v>61.602170000000001</c:v>
                </c:pt>
                <c:pt idx="41">
                  <c:v>61.602170000000001</c:v>
                </c:pt>
                <c:pt idx="42">
                  <c:v>63.110329999999998</c:v>
                </c:pt>
                <c:pt idx="43">
                  <c:v>63.110329999999998</c:v>
                </c:pt>
                <c:pt idx="44">
                  <c:v>63.053260000000002</c:v>
                </c:pt>
                <c:pt idx="45">
                  <c:v>63.053260000000002</c:v>
                </c:pt>
                <c:pt idx="46">
                  <c:v>61.602170000000001</c:v>
                </c:pt>
                <c:pt idx="47">
                  <c:v>61.602170000000001</c:v>
                </c:pt>
                <c:pt idx="48">
                  <c:v>60.811279999999996</c:v>
                </c:pt>
                <c:pt idx="49">
                  <c:v>60.811279999999996</c:v>
                </c:pt>
                <c:pt idx="50">
                  <c:v>58.995069999999998</c:v>
                </c:pt>
                <c:pt idx="51">
                  <c:v>58.995069999999998</c:v>
                </c:pt>
                <c:pt idx="52">
                  <c:v>58.921900000000001</c:v>
                </c:pt>
                <c:pt idx="53">
                  <c:v>58.921900000000001</c:v>
                </c:pt>
                <c:pt idx="54">
                  <c:v>60.403860000000002</c:v>
                </c:pt>
                <c:pt idx="55">
                  <c:v>60.403860000000002</c:v>
                </c:pt>
                <c:pt idx="56">
                  <c:v>60.811279999999996</c:v>
                </c:pt>
                <c:pt idx="57">
                  <c:v>60.811279999999996</c:v>
                </c:pt>
                <c:pt idx="58">
                  <c:v>61.602170000000001</c:v>
                </c:pt>
                <c:pt idx="59">
                  <c:v>61.602170000000001</c:v>
                </c:pt>
                <c:pt idx="60">
                  <c:v>60.811279999999996</c:v>
                </c:pt>
                <c:pt idx="61">
                  <c:v>60.811279999999996</c:v>
                </c:pt>
                <c:pt idx="62">
                  <c:v>60.403860000000002</c:v>
                </c:pt>
                <c:pt idx="63">
                  <c:v>60.403860000000002</c:v>
                </c:pt>
                <c:pt idx="64">
                  <c:v>58.995069999999998</c:v>
                </c:pt>
                <c:pt idx="65">
                  <c:v>58.995069999999998</c:v>
                </c:pt>
                <c:pt idx="66">
                  <c:v>58.921900000000001</c:v>
                </c:pt>
                <c:pt idx="67">
                  <c:v>58.921900000000001</c:v>
                </c:pt>
                <c:pt idx="68">
                  <c:v>60.403860000000002</c:v>
                </c:pt>
                <c:pt idx="69">
                  <c:v>60.403860000000002</c:v>
                </c:pt>
                <c:pt idx="70">
                  <c:v>60.811279999999996</c:v>
                </c:pt>
                <c:pt idx="71">
                  <c:v>60.811279999999996</c:v>
                </c:pt>
                <c:pt idx="72">
                  <c:v>61.602170000000001</c:v>
                </c:pt>
                <c:pt idx="73">
                  <c:v>61.602170000000001</c:v>
                </c:pt>
                <c:pt idx="74">
                  <c:v>63.110329999999998</c:v>
                </c:pt>
                <c:pt idx="75">
                  <c:v>63.110329999999998</c:v>
                </c:pt>
                <c:pt idx="76">
                  <c:v>63.053260000000002</c:v>
                </c:pt>
                <c:pt idx="77">
                  <c:v>63.053260000000002</c:v>
                </c:pt>
                <c:pt idx="78">
                  <c:v>61.602170000000001</c:v>
                </c:pt>
                <c:pt idx="79">
                  <c:v>61.602170000000001</c:v>
                </c:pt>
                <c:pt idx="80">
                  <c:v>60.811279999999996</c:v>
                </c:pt>
                <c:pt idx="81">
                  <c:v>60.811279999999996</c:v>
                </c:pt>
                <c:pt idx="82">
                  <c:v>58.995069999999998</c:v>
                </c:pt>
                <c:pt idx="83">
                  <c:v>58.995069999999998</c:v>
                </c:pt>
                <c:pt idx="84">
                  <c:v>58.921900000000001</c:v>
                </c:pt>
                <c:pt idx="85">
                  <c:v>58.921900000000001</c:v>
                </c:pt>
                <c:pt idx="86">
                  <c:v>60.403860000000002</c:v>
                </c:pt>
                <c:pt idx="87">
                  <c:v>60.403860000000002</c:v>
                </c:pt>
                <c:pt idx="88">
                  <c:v>60.811279999999996</c:v>
                </c:pt>
                <c:pt idx="89">
                  <c:v>60.811279999999996</c:v>
                </c:pt>
                <c:pt idx="90">
                  <c:v>61.602170000000001</c:v>
                </c:pt>
                <c:pt idx="91">
                  <c:v>61.602170000000001</c:v>
                </c:pt>
                <c:pt idx="92">
                  <c:v>60.811279999999996</c:v>
                </c:pt>
                <c:pt idx="93">
                  <c:v>60.811279999999996</c:v>
                </c:pt>
                <c:pt idx="94">
                  <c:v>60.403860000000002</c:v>
                </c:pt>
                <c:pt idx="95">
                  <c:v>60.403860000000002</c:v>
                </c:pt>
                <c:pt idx="96">
                  <c:v>58.995069999999998</c:v>
                </c:pt>
                <c:pt idx="97">
                  <c:v>58.995069999999998</c:v>
                </c:pt>
                <c:pt idx="98">
                  <c:v>58.921900000000001</c:v>
                </c:pt>
                <c:pt idx="99">
                  <c:v>58.921900000000001</c:v>
                </c:pt>
                <c:pt idx="100">
                  <c:v>60.403860000000002</c:v>
                </c:pt>
                <c:pt idx="101">
                  <c:v>60.403860000000002</c:v>
                </c:pt>
                <c:pt idx="102">
                  <c:v>60.811279999999996</c:v>
                </c:pt>
                <c:pt idx="103">
                  <c:v>60.811279999999996</c:v>
                </c:pt>
                <c:pt idx="104">
                  <c:v>61.602170000000001</c:v>
                </c:pt>
                <c:pt idx="105">
                  <c:v>61.602170000000001</c:v>
                </c:pt>
                <c:pt idx="106">
                  <c:v>63.110329999999998</c:v>
                </c:pt>
                <c:pt idx="107">
                  <c:v>63.110329999999998</c:v>
                </c:pt>
                <c:pt idx="108">
                  <c:v>63.053260000000002</c:v>
                </c:pt>
                <c:pt idx="109">
                  <c:v>63.053260000000002</c:v>
                </c:pt>
                <c:pt idx="110">
                  <c:v>61.602170000000001</c:v>
                </c:pt>
                <c:pt idx="111">
                  <c:v>61.602170000000001</c:v>
                </c:pt>
                <c:pt idx="112">
                  <c:v>60.811279999999996</c:v>
                </c:pt>
                <c:pt idx="113">
                  <c:v>60.811279999999996</c:v>
                </c:pt>
                <c:pt idx="114">
                  <c:v>58.995069999999998</c:v>
                </c:pt>
                <c:pt idx="115">
                  <c:v>58.995069999999998</c:v>
                </c:pt>
                <c:pt idx="116">
                  <c:v>58.921900000000001</c:v>
                </c:pt>
                <c:pt idx="117">
                  <c:v>58.921900000000001</c:v>
                </c:pt>
                <c:pt idx="118">
                  <c:v>60.403860000000002</c:v>
                </c:pt>
                <c:pt idx="119">
                  <c:v>60.403860000000002</c:v>
                </c:pt>
                <c:pt idx="120">
                  <c:v>60.811279999999996</c:v>
                </c:pt>
                <c:pt idx="121">
                  <c:v>60.811279999999996</c:v>
                </c:pt>
                <c:pt idx="122">
                  <c:v>61.602170000000001</c:v>
                </c:pt>
                <c:pt idx="123">
                  <c:v>61.602170000000001</c:v>
                </c:pt>
                <c:pt idx="124">
                  <c:v>60.811279999999996</c:v>
                </c:pt>
                <c:pt idx="125">
                  <c:v>60.811279999999996</c:v>
                </c:pt>
                <c:pt idx="126">
                  <c:v>60.403860000000002</c:v>
                </c:pt>
                <c:pt idx="127">
                  <c:v>60.403860000000002</c:v>
                </c:pt>
                <c:pt idx="128">
                  <c:v>58.995069999999998</c:v>
                </c:pt>
                <c:pt idx="129">
                  <c:v>58.995069999999998</c:v>
                </c:pt>
                <c:pt idx="130">
                  <c:v>58.921900000000001</c:v>
                </c:pt>
                <c:pt idx="131">
                  <c:v>58.921900000000001</c:v>
                </c:pt>
                <c:pt idx="132">
                  <c:v>60.403860000000002</c:v>
                </c:pt>
                <c:pt idx="133">
                  <c:v>60.403860000000002</c:v>
                </c:pt>
                <c:pt idx="134">
                  <c:v>60.811279999999996</c:v>
                </c:pt>
                <c:pt idx="135">
                  <c:v>60.811279999999996</c:v>
                </c:pt>
                <c:pt idx="136">
                  <c:v>61.602170000000001</c:v>
                </c:pt>
                <c:pt idx="137">
                  <c:v>61.602170000000001</c:v>
                </c:pt>
                <c:pt idx="138">
                  <c:v>63.110329999999998</c:v>
                </c:pt>
                <c:pt idx="139">
                  <c:v>63.110329999999998</c:v>
                </c:pt>
                <c:pt idx="140">
                  <c:v>63.053260000000002</c:v>
                </c:pt>
                <c:pt idx="141">
                  <c:v>63.053260000000002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51928"/>
        <c:axId val="325853104"/>
      </c:lineChart>
      <c:catAx>
        <c:axId val="325851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853104"/>
        <c:crosses val="autoZero"/>
        <c:auto val="1"/>
        <c:lblAlgn val="ctr"/>
        <c:lblOffset val="100"/>
        <c:noMultiLvlLbl val="0"/>
      </c:catAx>
      <c:valAx>
        <c:axId val="325853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585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Hannah Kristina </a:t>
            </a:r>
            <a:br>
              <a:rPr lang="nb-NO"/>
            </a:br>
            <a:r>
              <a:rPr lang="nb-NO" sz="1200"/>
              <a:t>(I eksisterende operasjonsmodell)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'MV Hannah Kristina'!$DA$70</c:f>
              <c:strCache>
                <c:ptCount val="1"/>
                <c:pt idx="0">
                  <c:v>Utnyttet kapasitet</c:v>
                </c:pt>
              </c:strCache>
            </c:strRef>
          </c:cat>
          <c:val>
            <c:numRef>
              <c:f>'MV Hannah Kristina'!$B$42:$B$43</c:f>
              <c:numCache>
                <c:formatCode>0%</c:formatCode>
                <c:ptCount val="2"/>
                <c:pt idx="0">
                  <c:v>0.23501498695648923</c:v>
                </c:pt>
                <c:pt idx="1">
                  <c:v>0.76498501304351074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Hannah Kristina</a:t>
            </a:r>
            <a:br>
              <a:rPr lang="nb-NO"/>
            </a:br>
            <a:r>
              <a:rPr lang="nb-NO" sz="1200"/>
              <a:t>(I</a:t>
            </a:r>
            <a:r>
              <a:rPr lang="nb-NO" sz="1200" baseline="0"/>
              <a:t> ny modellert operasjonsmodell)</a:t>
            </a:r>
            <a:endParaRPr lang="nb-NO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'MV Hannah Kristina'!$DA$70</c:f>
              <c:strCache>
                <c:ptCount val="1"/>
                <c:pt idx="0">
                  <c:v>Utnyttet kapasitet</c:v>
                </c:pt>
              </c:strCache>
            </c:strRef>
          </c:cat>
          <c:val>
            <c:numRef>
              <c:f>'MV Hannah Kristina'!$B$74:$B$75</c:f>
              <c:numCache>
                <c:formatCode>0%</c:formatCode>
                <c:ptCount val="2"/>
                <c:pt idx="0">
                  <c:v>0.55500674664707239</c:v>
                </c:pt>
                <c:pt idx="1">
                  <c:v>0.44499325335292761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Utnyttelsesgrad ved ulike tonnasjer (MT/mnd)</a:t>
            </a:r>
            <a:r>
              <a:rPr lang="en-US" sz="1800" b="0" i="0" baseline="0">
                <a:effectLst/>
              </a:rPr>
              <a:t/>
            </a:r>
            <a:br>
              <a:rPr lang="en-US" sz="1800" b="0" i="0" baseline="0">
                <a:effectLst/>
              </a:rPr>
            </a:br>
            <a:r>
              <a:rPr lang="en-US" sz="1800" b="0" i="0" baseline="0">
                <a:effectLst/>
              </a:rPr>
              <a:t>   </a:t>
            </a:r>
            <a:r>
              <a:rPr lang="en-US" sz="1200" b="0" i="0" baseline="0">
                <a:effectLst/>
              </a:rPr>
              <a:t>Eksisterende operasjonsmodell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     Ny modellert operasjonsmodell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'MV Hannah Kristina'!$CI$95</c:f>
              <c:strCache>
                <c:ptCount val="1"/>
                <c:pt idx="0">
                  <c:v>Utnyttelsesgrad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'MV Hannah Kristina'!$A$96:$A$116</c:f>
              <c:numCache>
                <c:formatCode>General</c:formatCode>
                <c:ptCount val="21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103524</c:v>
                </c:pt>
              </c:numCache>
            </c:numRef>
          </c:cat>
          <c:val>
            <c:numRef>
              <c:f>'MV Hannah Kristina'!$CI$96:$CI$116</c:f>
              <c:numCache>
                <c:formatCode>0.00%</c:formatCode>
                <c:ptCount val="21"/>
                <c:pt idx="0">
                  <c:v>4.8296590720649762E-2</c:v>
                </c:pt>
                <c:pt idx="1">
                  <c:v>9.6593181441299525E-2</c:v>
                </c:pt>
                <c:pt idx="2">
                  <c:v>0.14488977216194926</c:v>
                </c:pt>
                <c:pt idx="3">
                  <c:v>0.19318636288259905</c:v>
                </c:pt>
                <c:pt idx="4">
                  <c:v>0.24148295360324887</c:v>
                </c:pt>
                <c:pt idx="5">
                  <c:v>0.28977954432389852</c:v>
                </c:pt>
                <c:pt idx="6">
                  <c:v>0.33807613504454836</c:v>
                </c:pt>
                <c:pt idx="7">
                  <c:v>0.3863727257651981</c:v>
                </c:pt>
                <c:pt idx="8">
                  <c:v>0.43466931648584772</c:v>
                </c:pt>
                <c:pt idx="9">
                  <c:v>0.48296590720649774</c:v>
                </c:pt>
                <c:pt idx="10">
                  <c:v>0.5312624979271473</c:v>
                </c:pt>
                <c:pt idx="11">
                  <c:v>0.57955908864779704</c:v>
                </c:pt>
                <c:pt idx="12">
                  <c:v>0.62785567936844677</c:v>
                </c:pt>
                <c:pt idx="13">
                  <c:v>0.67615227008909673</c:v>
                </c:pt>
                <c:pt idx="14">
                  <c:v>0.7244488608097458</c:v>
                </c:pt>
                <c:pt idx="15">
                  <c:v>0.7727454515303962</c:v>
                </c:pt>
                <c:pt idx="16">
                  <c:v>0.82104204225104582</c:v>
                </c:pt>
                <c:pt idx="17">
                  <c:v>0.86933863297169545</c:v>
                </c:pt>
                <c:pt idx="18">
                  <c:v>0.91763522369234529</c:v>
                </c:pt>
                <c:pt idx="19">
                  <c:v>0.96593181441299547</c:v>
                </c:pt>
                <c:pt idx="20">
                  <c:v>0.99997125155290889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851536"/>
        <c:axId val="325852320"/>
      </c:barChart>
      <c:catAx>
        <c:axId val="32585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MT transporter i en måned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852320"/>
        <c:crosses val="autoZero"/>
        <c:auto val="1"/>
        <c:lblAlgn val="ctr"/>
        <c:lblOffset val="100"/>
        <c:noMultiLvlLbl val="0"/>
      </c:catAx>
      <c:valAx>
        <c:axId val="325852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Utnyttelsesgrad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8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Hannah Kristina</a:t>
            </a:r>
            <a:br>
              <a:rPr lang="nb-NO"/>
            </a:br>
            <a:r>
              <a:rPr lang="nb-NO" i="1"/>
              <a:t>Tidsforbruk</a:t>
            </a:r>
          </a:p>
        </c:rich>
      </c:tx>
      <c:layout>
        <c:manualLayout>
          <c:xMode val="edge"/>
          <c:yMode val="edge"/>
          <c:x val="0.31362821888294579"/>
          <c:y val="9.3395141305036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'MV Hannah Kristina'!$A$156:$A$157</c:f>
              <c:strCache>
                <c:ptCount val="2"/>
                <c:pt idx="0">
                  <c:v>Tid ved kai</c:v>
                </c:pt>
                <c:pt idx="1">
                  <c:v>Tid på sjø</c:v>
                </c:pt>
              </c:strCache>
            </c:strRef>
          </c:cat>
          <c:val>
            <c:numRef>
              <c:f>'MV Hannah Kristina'!$B$156:$B$157</c:f>
              <c:numCache>
                <c:formatCode>0%</c:formatCode>
                <c:ptCount val="2"/>
                <c:pt idx="0">
                  <c:v>0.42414568711196016</c:v>
                </c:pt>
                <c:pt idx="1">
                  <c:v>0.57585431288803979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Døgnfordeling -</a:t>
            </a:r>
            <a:r>
              <a:rPr lang="nb-NO" baseline="0"/>
              <a:t> MV Hannah Kristina ved kai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54D4D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'MV Hannah Kristina'!$A$173:$A$176</c:f>
              <c:strCache>
                <c:ptCount val="3"/>
                <c:pt idx="0">
                  <c:v>Kjernetid (08-16)</c:v>
                </c:pt>
                <c:pt idx="1">
                  <c:v>Kveldstid (16-23)</c:v>
                </c:pt>
                <c:pt idx="2">
                  <c:v>Nattestid (23-08)</c:v>
                </c:pt>
              </c:strCache>
            </c:strRef>
          </c:cat>
          <c:val>
            <c:numRef>
              <c:f>'MV Hannah Kristina'!$B$173:$B$175</c:f>
              <c:numCache>
                <c:formatCode>0%</c:formatCode>
                <c:ptCount val="3"/>
                <c:pt idx="0">
                  <c:v>0.48722505101054087</c:v>
                </c:pt>
                <c:pt idx="1">
                  <c:v>0.31045393284631395</c:v>
                </c:pt>
                <c:pt idx="2">
                  <c:v>0.20244974417740175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Slakk gjennom en uke</a:t>
            </a:r>
            <a:endParaRPr lang="nb-NO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'MV Hannah Kristina'!$A$212</c:f>
              <c:strCache>
                <c:ptCount val="1"/>
                <c:pt idx="0">
                  <c:v>Total tid (lav)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'MV Hannah Kristina'!$B$212:$R$212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1.55</c:v>
                </c:pt>
                <c:pt idx="2">
                  <c:v>12.850000000000001</c:v>
                </c:pt>
                <c:pt idx="3">
                  <c:v>16.900000000000002</c:v>
                </c:pt>
                <c:pt idx="4">
                  <c:v>23.150000000000002</c:v>
                </c:pt>
                <c:pt idx="5">
                  <c:v>38.200000000000003</c:v>
                </c:pt>
                <c:pt idx="6">
                  <c:v>39.35</c:v>
                </c:pt>
                <c:pt idx="7">
                  <c:v>55.55</c:v>
                </c:pt>
                <c:pt idx="8">
                  <c:v>61.8</c:v>
                </c:pt>
                <c:pt idx="9">
                  <c:v>75.399999999999991</c:v>
                </c:pt>
                <c:pt idx="10">
                  <c:v>76.949999999999989</c:v>
                </c:pt>
                <c:pt idx="11">
                  <c:v>88.249999999999986</c:v>
                </c:pt>
                <c:pt idx="12">
                  <c:v>92.299999999999983</c:v>
                </c:pt>
                <c:pt idx="13">
                  <c:v>98.549999999999983</c:v>
                </c:pt>
                <c:pt idx="14">
                  <c:v>104.79999999999998</c:v>
                </c:pt>
                <c:pt idx="15">
                  <c:v>108.84999999999998</c:v>
                </c:pt>
                <c:pt idx="16">
                  <c:v>119.84999999999998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'MV Hannah Kristina'!$A$213</c:f>
              <c:strCache>
                <c:ptCount val="1"/>
                <c:pt idx="0">
                  <c:v>Total tid (økonomi)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'MV Hannah Kristina'!$B$213:$R$213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1.3333333333333333</c:v>
                </c:pt>
                <c:pt idx="2">
                  <c:v>10.833333333333334</c:v>
                </c:pt>
                <c:pt idx="3">
                  <c:v>14.25</c:v>
                </c:pt>
                <c:pt idx="4">
                  <c:v>19.5</c:v>
                </c:pt>
                <c:pt idx="5">
                  <c:v>32.083333333333336</c:v>
                </c:pt>
                <c:pt idx="6">
                  <c:v>33.083333333333336</c:v>
                </c:pt>
                <c:pt idx="7">
                  <c:v>46.666666666666671</c:v>
                </c:pt>
                <c:pt idx="8">
                  <c:v>51.916666666666671</c:v>
                </c:pt>
                <c:pt idx="9">
                  <c:v>63.333333333333336</c:v>
                </c:pt>
                <c:pt idx="10">
                  <c:v>64.666666666666671</c:v>
                </c:pt>
                <c:pt idx="11">
                  <c:v>74.166666666666671</c:v>
                </c:pt>
                <c:pt idx="12">
                  <c:v>77.583333333333343</c:v>
                </c:pt>
                <c:pt idx="13">
                  <c:v>82.833333333333343</c:v>
                </c:pt>
                <c:pt idx="14">
                  <c:v>88.083333333333343</c:v>
                </c:pt>
                <c:pt idx="15">
                  <c:v>91.500000000000014</c:v>
                </c:pt>
                <c:pt idx="16">
                  <c:v>100.75000000000001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'MV Hannah Kristina'!$A$214</c:f>
              <c:strCache>
                <c:ptCount val="1"/>
                <c:pt idx="0">
                  <c:v>Total tid (høy)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'MV Hannah Kristina'!$B$214:$R$214</c:f>
              <c:numCache>
                <c:formatCode>0.00</c:formatCode>
                <c:ptCount val="17"/>
                <c:pt idx="0" formatCode="General">
                  <c:v>0</c:v>
                </c:pt>
                <c:pt idx="1">
                  <c:v>1.1166666666666667</c:v>
                </c:pt>
                <c:pt idx="2">
                  <c:v>8.8166666666666664</c:v>
                </c:pt>
                <c:pt idx="3">
                  <c:v>11.6</c:v>
                </c:pt>
                <c:pt idx="4">
                  <c:v>15.85</c:v>
                </c:pt>
                <c:pt idx="5">
                  <c:v>25.966666666666669</c:v>
                </c:pt>
                <c:pt idx="6">
                  <c:v>26.81666666666667</c:v>
                </c:pt>
                <c:pt idx="7">
                  <c:v>37.783333333333339</c:v>
                </c:pt>
                <c:pt idx="8">
                  <c:v>42.033333333333339</c:v>
                </c:pt>
                <c:pt idx="9">
                  <c:v>51.266666666666673</c:v>
                </c:pt>
                <c:pt idx="10">
                  <c:v>52.38333333333334</c:v>
                </c:pt>
                <c:pt idx="11">
                  <c:v>60.083333333333343</c:v>
                </c:pt>
                <c:pt idx="12">
                  <c:v>62.866666666666674</c:v>
                </c:pt>
                <c:pt idx="13">
                  <c:v>67.116666666666674</c:v>
                </c:pt>
                <c:pt idx="14">
                  <c:v>71.366666666666674</c:v>
                </c:pt>
                <c:pt idx="15">
                  <c:v>74.150000000000006</c:v>
                </c:pt>
                <c:pt idx="16">
                  <c:v>81.650000000000006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041432"/>
        <c:axId val="360043784"/>
      </c:lineChart>
      <c:catAx>
        <c:axId val="360041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043784"/>
        <c:crosses val="autoZero"/>
        <c:auto val="1"/>
        <c:lblAlgn val="ctr"/>
        <c:lblOffset val="100"/>
        <c:noMultiLvlLbl val="0"/>
      </c:catAx>
      <c:valAx>
        <c:axId val="36004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  <a:r>
                  <a:rPr lang="nb-NO" baseline="0"/>
                  <a:t> t</a:t>
                </a:r>
                <a:r>
                  <a:rPr lang="nb-NO"/>
                  <a:t>imer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004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Hastighet og forbruk (LNG) - MV Hannah</a:t>
            </a:r>
            <a:r>
              <a:rPr lang="nb-NO" baseline="0"/>
              <a:t> Kristina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'MV Hannah Kristina'!$A$236</c:f>
              <c:strCache>
                <c:ptCount val="1"/>
                <c:pt idx="0">
                  <c:v>Forbruk per time 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Hannah Kristina'!$B$233:$G$233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cat>
          <c:val>
            <c:numRef>
              <c:f>'MV Hannah Kristina'!$B$236:$G$236</c:f>
              <c:numCache>
                <c:formatCode>0.00</c:formatCode>
                <c:ptCount val="6"/>
                <c:pt idx="0">
                  <c:v>450.90000000000003</c:v>
                </c:pt>
                <c:pt idx="1">
                  <c:v>473.44500000000005</c:v>
                </c:pt>
                <c:pt idx="2">
                  <c:v>511.02000000000004</c:v>
                </c:pt>
                <c:pt idx="3">
                  <c:v>563.625</c:v>
                </c:pt>
                <c:pt idx="4">
                  <c:v>638.77500000000009</c:v>
                </c:pt>
                <c:pt idx="5">
                  <c:v>736.47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44176"/>
        <c:axId val="360043392"/>
      </c:lineChart>
      <c:lineChart>
        <c:grouping val="standard"/>
        <c:varyColors val="0"/>
        <c:ser>
          <c:idx val="1"/>
          <c:order val="1"/>
          <c:tx>
            <c:strRef>
              <c:f>'MV Hannah Kristina'!$A$237</c:f>
              <c:strCache>
                <c:ptCount val="1"/>
                <c:pt idx="0">
                  <c:v>Kost per time (NOK)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Hannah Kristina'!$B$233:$G$233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cat>
          <c:val>
            <c:numRef>
              <c:f>'MV Hannah Kristina'!$B$237:$G$237</c:f>
              <c:numCache>
                <c:formatCode>General</c:formatCode>
                <c:ptCount val="6"/>
                <c:pt idx="0">
                  <c:v>1216.1855160000002</c:v>
                </c:pt>
                <c:pt idx="1">
                  <c:v>1276.9947918000003</c:v>
                </c:pt>
                <c:pt idx="2">
                  <c:v>1378.3435848000004</c:v>
                </c:pt>
                <c:pt idx="3">
                  <c:v>1520.2318950000001</c:v>
                </c:pt>
                <c:pt idx="4">
                  <c:v>1722.9294810000004</c:v>
                </c:pt>
                <c:pt idx="5">
                  <c:v>1986.4363428000001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44960"/>
        <c:axId val="360044568"/>
      </c:lineChart>
      <c:catAx>
        <c:axId val="36004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Knop</a:t>
                </a:r>
              </a:p>
            </c:rich>
          </c:tx>
          <c:layout>
            <c:manualLayout>
              <c:xMode val="edge"/>
              <c:yMode val="edge"/>
              <c:x val="0.46459192600924887"/>
              <c:y val="0.88208168715752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0043392"/>
        <c:crosses val="autoZero"/>
        <c:auto val="1"/>
        <c:lblAlgn val="ctr"/>
        <c:lblOffset val="100"/>
        <c:noMultiLvlLbl val="0"/>
      </c:catAx>
      <c:valAx>
        <c:axId val="3600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</a:t>
                </a:r>
                <a:r>
                  <a:rPr lang="nb-NO" baseline="0"/>
                  <a:t> LNG per time</a:t>
                </a:r>
                <a:endParaRPr lang="nb-N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0044176"/>
        <c:crosses val="autoZero"/>
        <c:crossBetween val="between"/>
      </c:valAx>
      <c:valAx>
        <c:axId val="360044568"/>
        <c:scaling>
          <c:orientation val="minMax"/>
          <c:max val="2158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NOK</a:t>
                </a:r>
                <a:r>
                  <a:rPr lang="nb-NO" baseline="0"/>
                  <a:t> per time</a:t>
                </a:r>
                <a:endParaRPr lang="nb-N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0044960"/>
        <c:crosses val="max"/>
        <c:crossBetween val="between"/>
      </c:valAx>
      <c:catAx>
        <c:axId val="36004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044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8</xdr:row>
      <xdr:rowOff>68580</xdr:rowOff>
    </xdr:from>
    <xdr:to>
      <xdr:col>10</xdr:col>
      <xdr:colOff>373380</xdr:colOff>
      <xdr:row>23</xdr:row>
      <xdr:rowOff>68580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753036</xdr:colOff>
      <xdr:row>39</xdr:row>
      <xdr:rowOff>96818</xdr:rowOff>
    </xdr:from>
    <xdr:to>
      <xdr:col>7</xdr:col>
      <xdr:colOff>458994</xdr:colOff>
      <xdr:row>54</xdr:row>
      <xdr:rowOff>21761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403858</xdr:colOff>
      <xdr:row>73</xdr:row>
      <xdr:rowOff>23261</xdr:rowOff>
    </xdr:from>
    <xdr:to>
      <xdr:col>6</xdr:col>
      <xdr:colOff>609599</xdr:colOff>
      <xdr:row>90</xdr:row>
      <xdr:rowOff>102014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653027</xdr:colOff>
      <xdr:row>116</xdr:row>
      <xdr:rowOff>107853</xdr:rowOff>
    </xdr:from>
    <xdr:to>
      <xdr:col>8</xdr:col>
      <xdr:colOff>268941</xdr:colOff>
      <xdr:row>133</xdr:row>
      <xdr:rowOff>92765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465620</xdr:colOff>
      <xdr:row>152</xdr:row>
      <xdr:rowOff>74856</xdr:rowOff>
    </xdr:from>
    <xdr:to>
      <xdr:col>7</xdr:col>
      <xdr:colOff>632552</xdr:colOff>
      <xdr:row>165</xdr:row>
      <xdr:rowOff>130885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367105</xdr:colOff>
      <xdr:row>173</xdr:row>
      <xdr:rowOff>56291</xdr:rowOff>
    </xdr:from>
    <xdr:to>
      <xdr:col>7</xdr:col>
      <xdr:colOff>663388</xdr:colOff>
      <xdr:row>187</xdr:row>
      <xdr:rowOff>177951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39744</xdr:colOff>
      <xdr:row>214</xdr:row>
      <xdr:rowOff>115300</xdr:rowOff>
    </xdr:from>
    <xdr:to>
      <xdr:col>7</xdr:col>
      <xdr:colOff>54893</xdr:colOff>
      <xdr:row>227</xdr:row>
      <xdr:rowOff>160020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934204</xdr:colOff>
      <xdr:row>237</xdr:row>
      <xdr:rowOff>102645</xdr:rowOff>
    </xdr:from>
    <xdr:to>
      <xdr:col>6</xdr:col>
      <xdr:colOff>68580</xdr:colOff>
      <xdr:row>254</xdr:row>
      <xdr:rowOff>101122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616226</xdr:colOff>
      <xdr:row>125</xdr:row>
      <xdr:rowOff>13252</xdr:rowOff>
    </xdr:from>
    <xdr:to>
      <xdr:col>8</xdr:col>
      <xdr:colOff>119270</xdr:colOff>
      <xdr:row>125</xdr:row>
      <xdr:rowOff>19879</xdr:rowOff>
    </xdr:to>
    <xdr:cxnSp macro="">
      <xdr:nvCxnSpPr>
        <xdr:cNvPr id="13" name="Rett linje 12"/>
        <xdr:cNvCxnSpPr/>
      </xdr:nvCxnSpPr>
      <xdr:spPr>
        <a:xfrm>
          <a:off x="3028122" y="23502730"/>
          <a:ext cx="4273826" cy="6627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602974</xdr:colOff>
      <xdr:row>127</xdr:row>
      <xdr:rowOff>92765</xdr:rowOff>
    </xdr:from>
    <xdr:to>
      <xdr:col>8</xdr:col>
      <xdr:colOff>99392</xdr:colOff>
      <xdr:row>127</xdr:row>
      <xdr:rowOff>92765</xdr:rowOff>
    </xdr:to>
    <xdr:cxnSp macro="">
      <xdr:nvCxnSpPr>
        <xdr:cNvPr id="15" name="Rett linje 14"/>
        <xdr:cNvCxnSpPr/>
      </xdr:nvCxnSpPr>
      <xdr:spPr>
        <a:xfrm>
          <a:off x="3014870" y="23953304"/>
          <a:ext cx="426720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119</xdr:row>
      <xdr:rowOff>47625</xdr:rowOff>
    </xdr:from>
    <xdr:to>
      <xdr:col>4</xdr:col>
      <xdr:colOff>85725</xdr:colOff>
      <xdr:row>119</xdr:row>
      <xdr:rowOff>47625</xdr:rowOff>
    </xdr:to>
    <xdr:cxnSp macro="">
      <xdr:nvCxnSpPr>
        <xdr:cNvPr id="18" name="Rett linje 17"/>
        <xdr:cNvCxnSpPr/>
      </xdr:nvCxnSpPr>
      <xdr:spPr>
        <a:xfrm>
          <a:off x="3948113" y="21917025"/>
          <a:ext cx="123825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752472</xdr:colOff>
      <xdr:row>120</xdr:row>
      <xdr:rowOff>66844</xdr:rowOff>
    </xdr:from>
    <xdr:to>
      <xdr:col>4</xdr:col>
      <xdr:colOff>90485</xdr:colOff>
      <xdr:row>120</xdr:row>
      <xdr:rowOff>66844</xdr:rowOff>
    </xdr:to>
    <xdr:cxnSp macro="">
      <xdr:nvCxnSpPr>
        <xdr:cNvPr id="20" name="Rett linje 19"/>
        <xdr:cNvCxnSpPr/>
      </xdr:nvCxnSpPr>
      <xdr:spPr>
        <a:xfrm>
          <a:off x="3948110" y="22117219"/>
          <a:ext cx="128588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a_m\Skole\Moen\UiS\Master%20-%20Industriell%20&#216;konomi\10.%20semester%20-%20Masteroppgave\Analyser\Rute%20og%20distanser\Posisjon%20p&#229;%20fart&#248;yene%20(breddegr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 Amalie"/>
      <sheetName val="MV Susanne Theresa"/>
      <sheetName val="MV Lelie"/>
      <sheetName val="MV Hannah Kristina"/>
    </sheetNames>
    <sheetDataSet>
      <sheetData sheetId="0"/>
      <sheetData sheetId="1"/>
      <sheetData sheetId="2"/>
      <sheetData sheetId="3">
        <row r="2">
          <cell r="B2">
            <v>0</v>
          </cell>
          <cell r="C2">
            <v>4.8600000000000003</v>
          </cell>
          <cell r="D2">
            <v>6.12</v>
          </cell>
          <cell r="E2">
            <v>11.67</v>
          </cell>
          <cell r="F2">
            <v>20.77</v>
          </cell>
          <cell r="G2">
            <v>22.37</v>
          </cell>
          <cell r="H2">
            <v>25.630000000000003</v>
          </cell>
          <cell r="I2">
            <v>29.110000000000003</v>
          </cell>
          <cell r="J2">
            <v>34.06</v>
          </cell>
          <cell r="K2">
            <v>37.510000000000005</v>
          </cell>
          <cell r="L2">
            <v>50.110000000000007</v>
          </cell>
          <cell r="M2">
            <v>54.560000000000009</v>
          </cell>
          <cell r="N2">
            <v>55.560000000000009</v>
          </cell>
          <cell r="O2">
            <v>59.560000000000009</v>
          </cell>
          <cell r="P2">
            <v>72.160000000000011</v>
          </cell>
          <cell r="Q2">
            <v>76.710000000000008</v>
          </cell>
          <cell r="R2">
            <v>81.740000000000009</v>
          </cell>
          <cell r="S2">
            <v>83.750000000000014</v>
          </cell>
          <cell r="T2">
            <v>93.730000000000018</v>
          </cell>
          <cell r="U2">
            <v>98.710000000000022</v>
          </cell>
          <cell r="V2">
            <v>99.970000000000027</v>
          </cell>
          <cell r="W2">
            <v>101.42000000000003</v>
          </cell>
          <cell r="X2">
            <v>109.52000000000002</v>
          </cell>
          <cell r="Y2">
            <v>114.32000000000002</v>
          </cell>
          <cell r="Z2">
            <v>117.72000000000003</v>
          </cell>
          <cell r="AA2">
            <v>121.32000000000002</v>
          </cell>
          <cell r="AB2">
            <v>126.37000000000002</v>
          </cell>
          <cell r="AC2">
            <v>130.27000000000001</v>
          </cell>
          <cell r="AD2">
            <v>135.32000000000002</v>
          </cell>
          <cell r="AE2">
            <v>141.27000000000001</v>
          </cell>
          <cell r="AF2">
            <v>144.55000000000001</v>
          </cell>
          <cell r="AG2">
            <v>149.5</v>
          </cell>
          <cell r="AH2">
            <v>149.5</v>
          </cell>
          <cell r="AI2">
            <v>149.5</v>
          </cell>
          <cell r="AJ2">
            <v>149.5</v>
          </cell>
          <cell r="AK2">
            <v>149.5</v>
          </cell>
          <cell r="AL2">
            <v>149.5</v>
          </cell>
          <cell r="AM2">
            <v>149.5</v>
          </cell>
          <cell r="AN2">
            <v>149.5</v>
          </cell>
          <cell r="AO2">
            <v>149.5</v>
          </cell>
          <cell r="AP2">
            <v>149.5</v>
          </cell>
          <cell r="AQ2">
            <v>149.5</v>
          </cell>
          <cell r="AR2">
            <v>149.5</v>
          </cell>
          <cell r="AS2">
            <v>149.5</v>
          </cell>
          <cell r="AT2">
            <v>149.5</v>
          </cell>
          <cell r="AU2">
            <v>149.5</v>
          </cell>
          <cell r="AV2">
            <v>149.5</v>
          </cell>
          <cell r="AW2">
            <v>149.5</v>
          </cell>
          <cell r="AX2">
            <v>149.5</v>
          </cell>
          <cell r="AY2">
            <v>149.5</v>
          </cell>
          <cell r="AZ2">
            <v>149.5</v>
          </cell>
          <cell r="BA2">
            <v>149.5</v>
          </cell>
          <cell r="BB2">
            <v>149.5</v>
          </cell>
          <cell r="BC2">
            <v>149.5</v>
          </cell>
          <cell r="BD2">
            <v>149.5</v>
          </cell>
          <cell r="BE2">
            <v>149.5</v>
          </cell>
          <cell r="BF2">
            <v>149.5</v>
          </cell>
          <cell r="BG2">
            <v>149.5</v>
          </cell>
          <cell r="BH2">
            <v>149.5</v>
          </cell>
          <cell r="BI2">
            <v>149.5</v>
          </cell>
          <cell r="BJ2">
            <v>149.5</v>
          </cell>
          <cell r="BK2">
            <v>149.5</v>
          </cell>
          <cell r="BL2">
            <v>149.5</v>
          </cell>
          <cell r="BM2">
            <v>149.5</v>
          </cell>
          <cell r="BN2">
            <v>149.5</v>
          </cell>
          <cell r="BO2">
            <v>149.5</v>
          </cell>
          <cell r="BP2">
            <v>149.5</v>
          </cell>
          <cell r="BQ2">
            <v>149.5</v>
          </cell>
          <cell r="BR2">
            <v>149.5</v>
          </cell>
          <cell r="BS2">
            <v>149.5</v>
          </cell>
          <cell r="BT2">
            <v>149.5</v>
          </cell>
          <cell r="BU2">
            <v>149.5</v>
          </cell>
          <cell r="BV2">
            <v>149.5</v>
          </cell>
          <cell r="BW2">
            <v>149.5</v>
          </cell>
          <cell r="BX2">
            <v>149.5</v>
          </cell>
          <cell r="BY2">
            <v>149.5</v>
          </cell>
          <cell r="BZ2">
            <v>149.5</v>
          </cell>
          <cell r="CA2">
            <v>149.5</v>
          </cell>
          <cell r="CB2">
            <v>149.5</v>
          </cell>
          <cell r="CC2">
            <v>149.5</v>
          </cell>
          <cell r="CD2">
            <v>149.5</v>
          </cell>
          <cell r="CE2">
            <v>149.5</v>
          </cell>
          <cell r="CF2">
            <v>149.5</v>
          </cell>
          <cell r="CG2">
            <v>149.5</v>
          </cell>
          <cell r="CH2">
            <v>149.5</v>
          </cell>
          <cell r="CI2">
            <v>149.5</v>
          </cell>
          <cell r="CJ2">
            <v>149.5</v>
          </cell>
          <cell r="CK2">
            <v>149.5</v>
          </cell>
          <cell r="CL2">
            <v>149.5</v>
          </cell>
          <cell r="CM2">
            <v>149.5</v>
          </cell>
          <cell r="CN2">
            <v>149.5</v>
          </cell>
          <cell r="CO2">
            <v>149.5</v>
          </cell>
          <cell r="CP2">
            <v>149.5</v>
          </cell>
          <cell r="CQ2">
            <v>149.5</v>
          </cell>
          <cell r="CR2">
            <v>149.5</v>
          </cell>
          <cell r="CS2">
            <v>149.5</v>
          </cell>
          <cell r="CT2">
            <v>149.5</v>
          </cell>
          <cell r="CU2">
            <v>149.5</v>
          </cell>
          <cell r="CV2">
            <v>149.5</v>
          </cell>
          <cell r="CW2">
            <v>149.5</v>
          </cell>
          <cell r="CX2">
            <v>149.5</v>
          </cell>
          <cell r="CY2">
            <v>149.5</v>
          </cell>
          <cell r="CZ2">
            <v>149.5</v>
          </cell>
          <cell r="DA2">
            <v>149.5</v>
          </cell>
          <cell r="DB2">
            <v>149.5</v>
          </cell>
          <cell r="DC2">
            <v>149.5</v>
          </cell>
          <cell r="DD2">
            <v>149.5</v>
          </cell>
          <cell r="DE2">
            <v>149.5</v>
          </cell>
          <cell r="DF2">
            <v>149.5</v>
          </cell>
          <cell r="DG2">
            <v>149.5</v>
          </cell>
          <cell r="DH2">
            <v>149.5</v>
          </cell>
          <cell r="DI2">
            <v>149.5</v>
          </cell>
          <cell r="DJ2">
            <v>149.5</v>
          </cell>
          <cell r="DK2">
            <v>149.5</v>
          </cell>
          <cell r="DL2">
            <v>149.5</v>
          </cell>
          <cell r="DM2">
            <v>149.5</v>
          </cell>
          <cell r="DN2">
            <v>149.5</v>
          </cell>
          <cell r="DO2">
            <v>149.5</v>
          </cell>
          <cell r="DP2">
            <v>149.5</v>
          </cell>
          <cell r="DQ2">
            <v>149.5</v>
          </cell>
          <cell r="DR2">
            <v>149.5</v>
          </cell>
          <cell r="DS2">
            <v>149.5</v>
          </cell>
          <cell r="DT2">
            <v>149.5</v>
          </cell>
          <cell r="DU2">
            <v>149.5</v>
          </cell>
          <cell r="DV2">
            <v>149.5</v>
          </cell>
          <cell r="DW2">
            <v>149.5</v>
          </cell>
          <cell r="DX2">
            <v>149.5</v>
          </cell>
          <cell r="DY2">
            <v>149.5</v>
          </cell>
          <cell r="DZ2">
            <v>149.5</v>
          </cell>
          <cell r="EA2">
            <v>149.5</v>
          </cell>
          <cell r="EB2">
            <v>149.5</v>
          </cell>
          <cell r="EC2">
            <v>149.5</v>
          </cell>
          <cell r="ED2">
            <v>149.5</v>
          </cell>
          <cell r="EE2">
            <v>149.5</v>
          </cell>
          <cell r="EF2">
            <v>149.5</v>
          </cell>
          <cell r="EG2">
            <v>149.5</v>
          </cell>
          <cell r="EH2">
            <v>149.5</v>
          </cell>
          <cell r="EI2">
            <v>149.5</v>
          </cell>
          <cell r="EJ2">
            <v>149.5</v>
          </cell>
          <cell r="EK2">
            <v>149.5</v>
          </cell>
          <cell r="EL2">
            <v>149.5</v>
          </cell>
          <cell r="EM2">
            <v>149.5</v>
          </cell>
        </row>
        <row r="3">
          <cell r="B3">
            <v>58.995069999999998</v>
          </cell>
          <cell r="C3">
            <v>58.995069999999998</v>
          </cell>
          <cell r="D3">
            <v>58.921900000000001</v>
          </cell>
          <cell r="E3">
            <v>58.921900000000001</v>
          </cell>
          <cell r="F3">
            <v>60.403860000000002</v>
          </cell>
          <cell r="G3">
            <v>60.403860000000002</v>
          </cell>
          <cell r="H3">
            <v>60.811279999999996</v>
          </cell>
          <cell r="I3">
            <v>60.811279999999996</v>
          </cell>
          <cell r="J3">
            <v>61.602170000000001</v>
          </cell>
          <cell r="K3">
            <v>61.602170000000001</v>
          </cell>
          <cell r="L3">
            <v>63.110329999999998</v>
          </cell>
          <cell r="M3">
            <v>63.110329999999998</v>
          </cell>
          <cell r="N3">
            <v>63.053260000000002</v>
          </cell>
          <cell r="O3">
            <v>63.053260000000002</v>
          </cell>
          <cell r="P3">
            <v>61.602170000000001</v>
          </cell>
          <cell r="Q3">
            <v>61.602170000000001</v>
          </cell>
          <cell r="R3">
            <v>60.811279999999996</v>
          </cell>
          <cell r="S3">
            <v>60.811279999999996</v>
          </cell>
          <cell r="T3">
            <v>58.995069999999998</v>
          </cell>
          <cell r="U3">
            <v>58.995069999999998</v>
          </cell>
          <cell r="V3">
            <v>58.921900000000001</v>
          </cell>
          <cell r="W3">
            <v>58.921900000000001</v>
          </cell>
          <cell r="X3">
            <v>60.403860000000002</v>
          </cell>
          <cell r="Y3">
            <v>60.403860000000002</v>
          </cell>
          <cell r="Z3">
            <v>60.811279999999996</v>
          </cell>
          <cell r="AA3">
            <v>60.811279999999996</v>
          </cell>
          <cell r="AB3">
            <v>61.602170000000001</v>
          </cell>
          <cell r="AC3">
            <v>61.602170000000001</v>
          </cell>
          <cell r="AD3">
            <v>60.811279999999996</v>
          </cell>
          <cell r="AE3">
            <v>60.811279999999996</v>
          </cell>
          <cell r="AF3">
            <v>60.403860000000002</v>
          </cell>
          <cell r="AG3">
            <v>60.403860000000002</v>
          </cell>
          <cell r="AH3">
            <v>58.995069999999998</v>
          </cell>
          <cell r="AI3">
            <v>58.995069999999998</v>
          </cell>
          <cell r="AJ3">
            <v>58.921900000000001</v>
          </cell>
          <cell r="AK3">
            <v>58.921900000000001</v>
          </cell>
          <cell r="AL3">
            <v>60.403860000000002</v>
          </cell>
          <cell r="AM3">
            <v>60.403860000000002</v>
          </cell>
          <cell r="AN3">
            <v>60.811279999999996</v>
          </cell>
          <cell r="AO3">
            <v>60.811279999999996</v>
          </cell>
          <cell r="AP3">
            <v>61.602170000000001</v>
          </cell>
          <cell r="AQ3">
            <v>61.602170000000001</v>
          </cell>
          <cell r="AR3">
            <v>63.110329999999998</v>
          </cell>
          <cell r="AS3">
            <v>63.110329999999998</v>
          </cell>
          <cell r="AT3">
            <v>63.053260000000002</v>
          </cell>
          <cell r="AU3">
            <v>63.053260000000002</v>
          </cell>
          <cell r="AV3">
            <v>61.602170000000001</v>
          </cell>
          <cell r="AW3">
            <v>61.602170000000001</v>
          </cell>
          <cell r="AX3">
            <v>60.811279999999996</v>
          </cell>
          <cell r="AY3">
            <v>60.811279999999996</v>
          </cell>
          <cell r="AZ3">
            <v>58.995069999999998</v>
          </cell>
          <cell r="BA3">
            <v>58.995069999999998</v>
          </cell>
          <cell r="BB3">
            <v>58.921900000000001</v>
          </cell>
          <cell r="BC3">
            <v>58.921900000000001</v>
          </cell>
          <cell r="BD3">
            <v>60.403860000000002</v>
          </cell>
          <cell r="BE3">
            <v>60.403860000000002</v>
          </cell>
          <cell r="BF3">
            <v>60.811279999999996</v>
          </cell>
          <cell r="BG3">
            <v>60.811279999999996</v>
          </cell>
          <cell r="BH3">
            <v>61.602170000000001</v>
          </cell>
          <cell r="BI3">
            <v>61.602170000000001</v>
          </cell>
          <cell r="BJ3">
            <v>60.811279999999996</v>
          </cell>
          <cell r="BK3">
            <v>60.811279999999996</v>
          </cell>
          <cell r="BL3">
            <v>60.403860000000002</v>
          </cell>
          <cell r="BM3">
            <v>60.403860000000002</v>
          </cell>
          <cell r="BN3">
            <v>58.995069999999998</v>
          </cell>
          <cell r="BO3">
            <v>58.995069999999998</v>
          </cell>
          <cell r="BP3">
            <v>58.921900000000001</v>
          </cell>
          <cell r="BQ3">
            <v>58.921900000000001</v>
          </cell>
          <cell r="BR3">
            <v>60.403860000000002</v>
          </cell>
          <cell r="BS3">
            <v>60.403860000000002</v>
          </cell>
          <cell r="BT3">
            <v>60.811279999999996</v>
          </cell>
          <cell r="BU3">
            <v>60.811279999999996</v>
          </cell>
          <cell r="BV3">
            <v>61.602170000000001</v>
          </cell>
          <cell r="BW3">
            <v>61.602170000000001</v>
          </cell>
          <cell r="BX3">
            <v>63.110329999999998</v>
          </cell>
          <cell r="BY3">
            <v>63.110329999999998</v>
          </cell>
          <cell r="BZ3">
            <v>63.053260000000002</v>
          </cell>
          <cell r="CA3">
            <v>63.053260000000002</v>
          </cell>
          <cell r="CB3">
            <v>61.602170000000001</v>
          </cell>
          <cell r="CC3">
            <v>61.602170000000001</v>
          </cell>
          <cell r="CD3">
            <v>60.811279999999996</v>
          </cell>
          <cell r="CE3">
            <v>60.811279999999996</v>
          </cell>
          <cell r="CF3">
            <v>58.995069999999998</v>
          </cell>
          <cell r="CG3">
            <v>58.995069999999998</v>
          </cell>
          <cell r="CH3">
            <v>58.921900000000001</v>
          </cell>
          <cell r="CI3">
            <v>58.921900000000001</v>
          </cell>
          <cell r="CJ3">
            <v>60.403860000000002</v>
          </cell>
          <cell r="CK3">
            <v>60.403860000000002</v>
          </cell>
          <cell r="CL3">
            <v>60.811279999999996</v>
          </cell>
          <cell r="CM3">
            <v>60.811279999999996</v>
          </cell>
          <cell r="CN3">
            <v>61.602170000000001</v>
          </cell>
          <cell r="CO3">
            <v>61.602170000000001</v>
          </cell>
          <cell r="CP3">
            <v>60.811279999999996</v>
          </cell>
          <cell r="CQ3">
            <v>60.811279999999996</v>
          </cell>
          <cell r="CR3">
            <v>60.403860000000002</v>
          </cell>
          <cell r="CS3">
            <v>60.403860000000002</v>
          </cell>
          <cell r="CT3">
            <v>58.995069999999998</v>
          </cell>
          <cell r="CU3">
            <v>58.995069999999998</v>
          </cell>
          <cell r="CV3">
            <v>58.921900000000001</v>
          </cell>
          <cell r="CW3">
            <v>58.921900000000001</v>
          </cell>
          <cell r="CX3">
            <v>60.403860000000002</v>
          </cell>
          <cell r="CY3">
            <v>60.403860000000002</v>
          </cell>
          <cell r="CZ3">
            <v>60.811279999999996</v>
          </cell>
          <cell r="DA3">
            <v>60.811279999999996</v>
          </cell>
          <cell r="DB3">
            <v>61.602170000000001</v>
          </cell>
          <cell r="DC3">
            <v>61.602170000000001</v>
          </cell>
          <cell r="DD3">
            <v>63.110329999999998</v>
          </cell>
          <cell r="DE3">
            <v>63.110329999999998</v>
          </cell>
          <cell r="DF3">
            <v>63.053260000000002</v>
          </cell>
          <cell r="DG3">
            <v>63.053260000000002</v>
          </cell>
          <cell r="DH3">
            <v>61.602170000000001</v>
          </cell>
          <cell r="DI3">
            <v>61.602170000000001</v>
          </cell>
          <cell r="DJ3">
            <v>60.811279999999996</v>
          </cell>
          <cell r="DK3">
            <v>60.811279999999996</v>
          </cell>
          <cell r="DL3">
            <v>58.995069999999998</v>
          </cell>
          <cell r="DM3">
            <v>58.995069999999998</v>
          </cell>
          <cell r="DN3">
            <v>58.921900000000001</v>
          </cell>
          <cell r="DO3">
            <v>58.921900000000001</v>
          </cell>
          <cell r="DP3">
            <v>60.403860000000002</v>
          </cell>
          <cell r="DQ3">
            <v>60.403860000000002</v>
          </cell>
          <cell r="DR3">
            <v>60.811279999999996</v>
          </cell>
          <cell r="DS3">
            <v>60.811279999999996</v>
          </cell>
          <cell r="DT3">
            <v>61.602170000000001</v>
          </cell>
          <cell r="DU3">
            <v>61.602170000000001</v>
          </cell>
          <cell r="DV3">
            <v>60.811279999999996</v>
          </cell>
          <cell r="DW3">
            <v>60.811279999999996</v>
          </cell>
          <cell r="DX3">
            <v>60.403860000000002</v>
          </cell>
          <cell r="DY3">
            <v>60.403860000000002</v>
          </cell>
          <cell r="DZ3">
            <v>58.995069999999998</v>
          </cell>
          <cell r="EA3">
            <v>58.995069999999998</v>
          </cell>
          <cell r="EB3">
            <v>58.921900000000001</v>
          </cell>
          <cell r="EC3">
            <v>58.921900000000001</v>
          </cell>
          <cell r="ED3">
            <v>60.403860000000002</v>
          </cell>
          <cell r="EE3">
            <v>60.403860000000002</v>
          </cell>
          <cell r="EF3">
            <v>60.811279999999996</v>
          </cell>
          <cell r="EG3">
            <v>60.811279999999996</v>
          </cell>
          <cell r="EH3">
            <v>61.602170000000001</v>
          </cell>
          <cell r="EI3">
            <v>61.602170000000001</v>
          </cell>
          <cell r="EJ3">
            <v>63.110329999999998</v>
          </cell>
          <cell r="EK3">
            <v>63.110329999999998</v>
          </cell>
          <cell r="EL3">
            <v>63.053260000000002</v>
          </cell>
          <cell r="EM3">
            <v>63.053260000000002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EM278"/>
  <sheetViews>
    <sheetView tabSelected="1" zoomScaleNormal="100" workbookViewId="0"/>
  </sheetViews>
  <sheetFormatPr baseColWidth="10" defaultRowHeight="14.4" x14ac:dyDescent="0.3"/>
  <cols>
    <col min="1" max="1" width="23.5546875" customWidth="1"/>
    <col min="86" max="86" width="18.77734375" bestFit="1" customWidth="1"/>
  </cols>
  <sheetData>
    <row r="2" spans="1:143" ht="15" thickBot="1" x14ac:dyDescent="0.35"/>
    <row r="3" spans="1:143" ht="18.600000000000001" thickBot="1" x14ac:dyDescent="0.4">
      <c r="A3" s="1" t="s">
        <v>10</v>
      </c>
    </row>
    <row r="5" spans="1:143" x14ac:dyDescent="0.3">
      <c r="A5" s="2" t="s">
        <v>0</v>
      </c>
      <c r="B5" t="s">
        <v>1</v>
      </c>
      <c r="C5" t="s">
        <v>1</v>
      </c>
      <c r="D5" t="s">
        <v>2</v>
      </c>
      <c r="E5" t="s">
        <v>2</v>
      </c>
      <c r="F5" t="s">
        <v>3</v>
      </c>
      <c r="G5" t="s">
        <v>3</v>
      </c>
      <c r="H5" t="s">
        <v>4</v>
      </c>
      <c r="I5" t="s">
        <v>4</v>
      </c>
      <c r="J5" t="s">
        <v>5</v>
      </c>
      <c r="K5" t="s">
        <v>5</v>
      </c>
      <c r="L5" t="s">
        <v>6</v>
      </c>
      <c r="M5" t="s">
        <v>6</v>
      </c>
      <c r="N5" t="s">
        <v>7</v>
      </c>
      <c r="O5" t="s">
        <v>7</v>
      </c>
      <c r="P5" t="s">
        <v>5</v>
      </c>
      <c r="Q5" t="s">
        <v>5</v>
      </c>
      <c r="R5" t="s">
        <v>4</v>
      </c>
      <c r="S5" t="s">
        <v>4</v>
      </c>
      <c r="T5" t="s">
        <v>1</v>
      </c>
      <c r="U5" t="s">
        <v>1</v>
      </c>
      <c r="V5" t="s">
        <v>2</v>
      </c>
      <c r="W5" t="s">
        <v>2</v>
      </c>
      <c r="X5" t="s">
        <v>3</v>
      </c>
      <c r="Y5" t="s">
        <v>3</v>
      </c>
      <c r="Z5" t="s">
        <v>4</v>
      </c>
      <c r="AA5" t="s">
        <v>4</v>
      </c>
      <c r="AB5" t="s">
        <v>5</v>
      </c>
      <c r="AC5" t="s">
        <v>5</v>
      </c>
      <c r="AD5" t="s">
        <v>4</v>
      </c>
      <c r="AE5" t="s">
        <v>4</v>
      </c>
      <c r="AF5" t="s">
        <v>3</v>
      </c>
      <c r="AG5" t="s">
        <v>3</v>
      </c>
      <c r="AH5" t="s">
        <v>1</v>
      </c>
      <c r="AI5" t="s">
        <v>1</v>
      </c>
      <c r="AJ5" t="s">
        <v>2</v>
      </c>
      <c r="AK5" t="s">
        <v>2</v>
      </c>
      <c r="AL5" t="s">
        <v>3</v>
      </c>
      <c r="AM5" t="s">
        <v>3</v>
      </c>
      <c r="AN5" t="s">
        <v>4</v>
      </c>
      <c r="AO5" t="s">
        <v>4</v>
      </c>
      <c r="AP5" t="s">
        <v>5</v>
      </c>
      <c r="AQ5" t="s">
        <v>5</v>
      </c>
      <c r="AR5" t="s">
        <v>6</v>
      </c>
      <c r="AS5" t="s">
        <v>6</v>
      </c>
      <c r="AT5" t="s">
        <v>7</v>
      </c>
      <c r="AU5" t="s">
        <v>7</v>
      </c>
      <c r="AV5" t="s">
        <v>5</v>
      </c>
      <c r="AW5" t="s">
        <v>5</v>
      </c>
      <c r="AX5" t="s">
        <v>4</v>
      </c>
      <c r="AY5" t="s">
        <v>4</v>
      </c>
      <c r="AZ5" t="s">
        <v>1</v>
      </c>
      <c r="BA5" t="s">
        <v>1</v>
      </c>
      <c r="BB5" t="s">
        <v>2</v>
      </c>
      <c r="BC5" t="s">
        <v>2</v>
      </c>
      <c r="BD5" t="s">
        <v>3</v>
      </c>
      <c r="BE5" t="s">
        <v>3</v>
      </c>
      <c r="BF5" t="s">
        <v>4</v>
      </c>
      <c r="BG5" t="s">
        <v>4</v>
      </c>
      <c r="BH5" t="s">
        <v>5</v>
      </c>
      <c r="BI5" t="s">
        <v>5</v>
      </c>
      <c r="BJ5" t="s">
        <v>4</v>
      </c>
      <c r="BK5" t="s">
        <v>4</v>
      </c>
      <c r="BL5" t="s">
        <v>3</v>
      </c>
      <c r="BM5" t="s">
        <v>3</v>
      </c>
      <c r="BN5" t="s">
        <v>1</v>
      </c>
      <c r="BO5" t="s">
        <v>1</v>
      </c>
      <c r="BP5" t="s">
        <v>2</v>
      </c>
      <c r="BQ5" t="s">
        <v>2</v>
      </c>
      <c r="BR5" t="s">
        <v>3</v>
      </c>
      <c r="BS5" t="s">
        <v>3</v>
      </c>
      <c r="BT5" t="s">
        <v>4</v>
      </c>
      <c r="BU5" t="s">
        <v>4</v>
      </c>
      <c r="BV5" t="s">
        <v>5</v>
      </c>
      <c r="BW5" t="s">
        <v>5</v>
      </c>
      <c r="BX5" t="s">
        <v>6</v>
      </c>
      <c r="BY5" t="s">
        <v>6</v>
      </c>
      <c r="BZ5" t="s">
        <v>7</v>
      </c>
      <c r="CA5" t="s">
        <v>7</v>
      </c>
      <c r="CB5" t="s">
        <v>5</v>
      </c>
      <c r="CC5" t="s">
        <v>5</v>
      </c>
      <c r="CD5" t="s">
        <v>4</v>
      </c>
      <c r="CE5" t="s">
        <v>4</v>
      </c>
      <c r="CF5" t="s">
        <v>1</v>
      </c>
      <c r="CG5" t="s">
        <v>1</v>
      </c>
      <c r="CH5" t="s">
        <v>2</v>
      </c>
      <c r="CI5" t="s">
        <v>2</v>
      </c>
      <c r="CJ5" t="s">
        <v>3</v>
      </c>
      <c r="CK5" t="s">
        <v>3</v>
      </c>
      <c r="CL5" t="s">
        <v>4</v>
      </c>
      <c r="CM5" t="s">
        <v>4</v>
      </c>
      <c r="CN5" t="s">
        <v>5</v>
      </c>
      <c r="CO5" t="s">
        <v>5</v>
      </c>
      <c r="CP5" t="s">
        <v>4</v>
      </c>
      <c r="CQ5" t="s">
        <v>4</v>
      </c>
      <c r="CR5" t="s">
        <v>3</v>
      </c>
      <c r="CS5" t="s">
        <v>3</v>
      </c>
      <c r="CT5" t="s">
        <v>1</v>
      </c>
      <c r="CU5" t="s">
        <v>1</v>
      </c>
      <c r="CV5" t="s">
        <v>2</v>
      </c>
      <c r="CW5" t="s">
        <v>2</v>
      </c>
      <c r="CX5" t="s">
        <v>3</v>
      </c>
      <c r="CY5" t="s">
        <v>3</v>
      </c>
      <c r="CZ5" t="s">
        <v>4</v>
      </c>
      <c r="DA5" t="s">
        <v>4</v>
      </c>
      <c r="DB5" t="s">
        <v>5</v>
      </c>
      <c r="DC5" t="s">
        <v>5</v>
      </c>
      <c r="DD5" t="s">
        <v>6</v>
      </c>
      <c r="DE5" t="s">
        <v>6</v>
      </c>
      <c r="DF5" t="s">
        <v>7</v>
      </c>
      <c r="DG5" t="s">
        <v>7</v>
      </c>
      <c r="DH5" t="s">
        <v>5</v>
      </c>
      <c r="DI5" t="s">
        <v>5</v>
      </c>
      <c r="DJ5" t="s">
        <v>4</v>
      </c>
      <c r="DK5" t="s">
        <v>4</v>
      </c>
      <c r="DL5" t="s">
        <v>1</v>
      </c>
      <c r="DM5" t="s">
        <v>1</v>
      </c>
      <c r="DN5" t="s">
        <v>2</v>
      </c>
      <c r="DO5" t="s">
        <v>2</v>
      </c>
      <c r="DP5" t="s">
        <v>3</v>
      </c>
      <c r="DQ5" t="s">
        <v>3</v>
      </c>
      <c r="DR5" t="s">
        <v>4</v>
      </c>
      <c r="DS5" t="s">
        <v>4</v>
      </c>
      <c r="DT5" t="s">
        <v>5</v>
      </c>
      <c r="DU5" t="s">
        <v>5</v>
      </c>
      <c r="DV5" t="s">
        <v>4</v>
      </c>
      <c r="DW5" t="s">
        <v>4</v>
      </c>
      <c r="DX5" t="s">
        <v>3</v>
      </c>
      <c r="DY5" t="s">
        <v>3</v>
      </c>
      <c r="DZ5" t="s">
        <v>1</v>
      </c>
      <c r="EA5" t="s">
        <v>1</v>
      </c>
      <c r="EB5" t="s">
        <v>2</v>
      </c>
      <c r="EC5" t="s">
        <v>2</v>
      </c>
      <c r="ED5" t="s">
        <v>3</v>
      </c>
      <c r="EE5" t="s">
        <v>3</v>
      </c>
      <c r="EF5" t="s">
        <v>4</v>
      </c>
      <c r="EG5" t="s">
        <v>4</v>
      </c>
      <c r="EH5" t="s">
        <v>5</v>
      </c>
      <c r="EI5" t="s">
        <v>5</v>
      </c>
      <c r="EJ5" t="s">
        <v>6</v>
      </c>
      <c r="EK5" t="s">
        <v>6</v>
      </c>
      <c r="EL5" t="s">
        <v>7</v>
      </c>
      <c r="EM5" t="s">
        <v>7</v>
      </c>
    </row>
    <row r="6" spans="1:143" x14ac:dyDescent="0.3">
      <c r="A6" s="2" t="s">
        <v>8</v>
      </c>
      <c r="B6">
        <v>0</v>
      </c>
      <c r="C6">
        <v>4.8600000000000003</v>
      </c>
      <c r="D6">
        <f>C6+1.26</f>
        <v>6.12</v>
      </c>
      <c r="E6">
        <f>D6+5.55</f>
        <v>11.67</v>
      </c>
      <c r="F6">
        <f>E6+9.1</f>
        <v>20.77</v>
      </c>
      <c r="G6">
        <f>F6+1.6</f>
        <v>22.37</v>
      </c>
      <c r="H6">
        <f>G6+3.26</f>
        <v>25.630000000000003</v>
      </c>
      <c r="I6">
        <f>H6+3.48</f>
        <v>29.110000000000003</v>
      </c>
      <c r="J6">
        <f>I6+4.95</f>
        <v>34.06</v>
      </c>
      <c r="K6">
        <f>J6+3.45</f>
        <v>37.510000000000005</v>
      </c>
      <c r="L6">
        <f>K6+12.6</f>
        <v>50.110000000000007</v>
      </c>
      <c r="M6">
        <f>L6+4.45</f>
        <v>54.560000000000009</v>
      </c>
      <c r="N6">
        <f>M6+1</f>
        <v>55.560000000000009</v>
      </c>
      <c r="O6">
        <f>N6+4</f>
        <v>59.560000000000009</v>
      </c>
      <c r="P6">
        <f>O6+12.6</f>
        <v>72.160000000000011</v>
      </c>
      <c r="Q6">
        <f>P6+4.55</f>
        <v>76.710000000000008</v>
      </c>
      <c r="R6">
        <f>Q6+5.03</f>
        <v>81.740000000000009</v>
      </c>
      <c r="S6">
        <f>R6+2.01</f>
        <v>83.750000000000014</v>
      </c>
      <c r="T6">
        <f>S6+9.98</f>
        <v>93.730000000000018</v>
      </c>
      <c r="U6">
        <f>T6+4.98</f>
        <v>98.710000000000022</v>
      </c>
      <c r="V6">
        <f>U6+1.26</f>
        <v>99.970000000000027</v>
      </c>
      <c r="W6">
        <f>V6+1.45</f>
        <v>101.42000000000003</v>
      </c>
      <c r="X6">
        <f>W6+8.1</f>
        <v>109.52000000000002</v>
      </c>
      <c r="Y6">
        <f>X6+4.8</f>
        <v>114.32000000000002</v>
      </c>
      <c r="Z6">
        <f>Y6+3.4</f>
        <v>117.72000000000003</v>
      </c>
      <c r="AA6">
        <f>Z6+3.6</f>
        <v>121.32000000000002</v>
      </c>
      <c r="AB6">
        <f>AA6+5.05</f>
        <v>126.37000000000002</v>
      </c>
      <c r="AC6">
        <f>AB6+3.9</f>
        <v>130.27000000000001</v>
      </c>
      <c r="AD6">
        <f>AC6+5.05</f>
        <v>135.32000000000002</v>
      </c>
      <c r="AE6">
        <f>AD6+5.95</f>
        <v>141.27000000000001</v>
      </c>
      <c r="AF6">
        <f>AE6+3.28</f>
        <v>144.55000000000001</v>
      </c>
      <c r="AG6">
        <f>AF6+4.95</f>
        <v>149.5</v>
      </c>
      <c r="AH6">
        <f t="shared" ref="AH6:BM6" si="0">AG6+B9</f>
        <v>149.5</v>
      </c>
      <c r="AI6">
        <f t="shared" si="0"/>
        <v>149.5</v>
      </c>
      <c r="AJ6">
        <f t="shared" si="0"/>
        <v>149.5</v>
      </c>
      <c r="AK6">
        <f t="shared" si="0"/>
        <v>149.5</v>
      </c>
      <c r="AL6">
        <f t="shared" si="0"/>
        <v>149.5</v>
      </c>
      <c r="AM6">
        <f t="shared" si="0"/>
        <v>149.5</v>
      </c>
      <c r="AN6">
        <f t="shared" si="0"/>
        <v>149.5</v>
      </c>
      <c r="AO6">
        <f t="shared" si="0"/>
        <v>149.5</v>
      </c>
      <c r="AP6">
        <f t="shared" si="0"/>
        <v>149.5</v>
      </c>
      <c r="AQ6">
        <f t="shared" si="0"/>
        <v>149.5</v>
      </c>
      <c r="AR6">
        <f t="shared" si="0"/>
        <v>149.5</v>
      </c>
      <c r="AS6">
        <f t="shared" si="0"/>
        <v>149.5</v>
      </c>
      <c r="AT6">
        <f t="shared" si="0"/>
        <v>149.5</v>
      </c>
      <c r="AU6">
        <f t="shared" si="0"/>
        <v>149.5</v>
      </c>
      <c r="AV6">
        <f t="shared" si="0"/>
        <v>149.5</v>
      </c>
      <c r="AW6">
        <f t="shared" si="0"/>
        <v>149.5</v>
      </c>
      <c r="AX6">
        <f t="shared" si="0"/>
        <v>149.5</v>
      </c>
      <c r="AY6">
        <f t="shared" si="0"/>
        <v>149.5</v>
      </c>
      <c r="AZ6">
        <f t="shared" si="0"/>
        <v>149.5</v>
      </c>
      <c r="BA6">
        <f t="shared" si="0"/>
        <v>149.5</v>
      </c>
      <c r="BB6">
        <f t="shared" si="0"/>
        <v>149.5</v>
      </c>
      <c r="BC6">
        <f t="shared" si="0"/>
        <v>149.5</v>
      </c>
      <c r="BD6">
        <f t="shared" si="0"/>
        <v>149.5</v>
      </c>
      <c r="BE6">
        <f t="shared" si="0"/>
        <v>149.5</v>
      </c>
      <c r="BF6">
        <f t="shared" si="0"/>
        <v>149.5</v>
      </c>
      <c r="BG6">
        <f t="shared" si="0"/>
        <v>149.5</v>
      </c>
      <c r="BH6">
        <f t="shared" si="0"/>
        <v>149.5</v>
      </c>
      <c r="BI6">
        <f t="shared" si="0"/>
        <v>149.5</v>
      </c>
      <c r="BJ6">
        <f t="shared" si="0"/>
        <v>149.5</v>
      </c>
      <c r="BK6">
        <f t="shared" si="0"/>
        <v>149.5</v>
      </c>
      <c r="BL6">
        <f t="shared" si="0"/>
        <v>149.5</v>
      </c>
      <c r="BM6">
        <f t="shared" si="0"/>
        <v>149.5</v>
      </c>
      <c r="BN6">
        <f t="shared" ref="BN6:CS6" si="1">BM6+B9</f>
        <v>149.5</v>
      </c>
      <c r="BO6">
        <f t="shared" si="1"/>
        <v>149.5</v>
      </c>
      <c r="BP6">
        <f t="shared" si="1"/>
        <v>149.5</v>
      </c>
      <c r="BQ6">
        <f t="shared" si="1"/>
        <v>149.5</v>
      </c>
      <c r="BR6">
        <f t="shared" si="1"/>
        <v>149.5</v>
      </c>
      <c r="BS6">
        <f t="shared" si="1"/>
        <v>149.5</v>
      </c>
      <c r="BT6">
        <f t="shared" si="1"/>
        <v>149.5</v>
      </c>
      <c r="BU6">
        <f t="shared" si="1"/>
        <v>149.5</v>
      </c>
      <c r="BV6">
        <f t="shared" si="1"/>
        <v>149.5</v>
      </c>
      <c r="BW6">
        <f t="shared" si="1"/>
        <v>149.5</v>
      </c>
      <c r="BX6">
        <f t="shared" si="1"/>
        <v>149.5</v>
      </c>
      <c r="BY6">
        <f t="shared" si="1"/>
        <v>149.5</v>
      </c>
      <c r="BZ6">
        <f t="shared" si="1"/>
        <v>149.5</v>
      </c>
      <c r="CA6">
        <f t="shared" si="1"/>
        <v>149.5</v>
      </c>
      <c r="CB6">
        <f t="shared" si="1"/>
        <v>149.5</v>
      </c>
      <c r="CC6">
        <f t="shared" si="1"/>
        <v>149.5</v>
      </c>
      <c r="CD6">
        <f t="shared" si="1"/>
        <v>149.5</v>
      </c>
      <c r="CE6">
        <f t="shared" si="1"/>
        <v>149.5</v>
      </c>
      <c r="CF6">
        <f t="shared" si="1"/>
        <v>149.5</v>
      </c>
      <c r="CG6">
        <f t="shared" si="1"/>
        <v>149.5</v>
      </c>
      <c r="CH6">
        <f t="shared" si="1"/>
        <v>149.5</v>
      </c>
      <c r="CI6">
        <f t="shared" si="1"/>
        <v>149.5</v>
      </c>
      <c r="CJ6">
        <f t="shared" si="1"/>
        <v>149.5</v>
      </c>
      <c r="CK6">
        <f t="shared" si="1"/>
        <v>149.5</v>
      </c>
      <c r="CL6">
        <f t="shared" si="1"/>
        <v>149.5</v>
      </c>
      <c r="CM6">
        <f t="shared" si="1"/>
        <v>149.5</v>
      </c>
      <c r="CN6">
        <f t="shared" si="1"/>
        <v>149.5</v>
      </c>
      <c r="CO6">
        <f t="shared" si="1"/>
        <v>149.5</v>
      </c>
      <c r="CP6">
        <f t="shared" si="1"/>
        <v>149.5</v>
      </c>
      <c r="CQ6">
        <f t="shared" si="1"/>
        <v>149.5</v>
      </c>
      <c r="CR6">
        <f t="shared" si="1"/>
        <v>149.5</v>
      </c>
      <c r="CS6">
        <f t="shared" si="1"/>
        <v>149.5</v>
      </c>
      <c r="CT6">
        <f t="shared" ref="CT6:DY6" si="2">CS6+B9</f>
        <v>149.5</v>
      </c>
      <c r="CU6">
        <f t="shared" si="2"/>
        <v>149.5</v>
      </c>
      <c r="CV6">
        <f t="shared" si="2"/>
        <v>149.5</v>
      </c>
      <c r="CW6">
        <f t="shared" si="2"/>
        <v>149.5</v>
      </c>
      <c r="CX6">
        <f t="shared" si="2"/>
        <v>149.5</v>
      </c>
      <c r="CY6">
        <f t="shared" si="2"/>
        <v>149.5</v>
      </c>
      <c r="CZ6">
        <f t="shared" si="2"/>
        <v>149.5</v>
      </c>
      <c r="DA6">
        <f t="shared" si="2"/>
        <v>149.5</v>
      </c>
      <c r="DB6">
        <f t="shared" si="2"/>
        <v>149.5</v>
      </c>
      <c r="DC6">
        <f t="shared" si="2"/>
        <v>149.5</v>
      </c>
      <c r="DD6">
        <f t="shared" si="2"/>
        <v>149.5</v>
      </c>
      <c r="DE6">
        <f t="shared" si="2"/>
        <v>149.5</v>
      </c>
      <c r="DF6">
        <f t="shared" si="2"/>
        <v>149.5</v>
      </c>
      <c r="DG6">
        <f t="shared" si="2"/>
        <v>149.5</v>
      </c>
      <c r="DH6">
        <f t="shared" si="2"/>
        <v>149.5</v>
      </c>
      <c r="DI6">
        <f t="shared" si="2"/>
        <v>149.5</v>
      </c>
      <c r="DJ6">
        <f t="shared" si="2"/>
        <v>149.5</v>
      </c>
      <c r="DK6">
        <f t="shared" si="2"/>
        <v>149.5</v>
      </c>
      <c r="DL6">
        <f t="shared" si="2"/>
        <v>149.5</v>
      </c>
      <c r="DM6">
        <f t="shared" si="2"/>
        <v>149.5</v>
      </c>
      <c r="DN6">
        <f t="shared" si="2"/>
        <v>149.5</v>
      </c>
      <c r="DO6">
        <f t="shared" si="2"/>
        <v>149.5</v>
      </c>
      <c r="DP6">
        <f t="shared" si="2"/>
        <v>149.5</v>
      </c>
      <c r="DQ6">
        <f t="shared" si="2"/>
        <v>149.5</v>
      </c>
      <c r="DR6">
        <f t="shared" si="2"/>
        <v>149.5</v>
      </c>
      <c r="DS6">
        <f t="shared" si="2"/>
        <v>149.5</v>
      </c>
      <c r="DT6">
        <f t="shared" si="2"/>
        <v>149.5</v>
      </c>
      <c r="DU6">
        <f t="shared" si="2"/>
        <v>149.5</v>
      </c>
      <c r="DV6">
        <f t="shared" si="2"/>
        <v>149.5</v>
      </c>
      <c r="DW6">
        <f t="shared" si="2"/>
        <v>149.5</v>
      </c>
      <c r="DX6">
        <f t="shared" si="2"/>
        <v>149.5</v>
      </c>
      <c r="DY6">
        <f t="shared" si="2"/>
        <v>149.5</v>
      </c>
      <c r="DZ6">
        <f t="shared" ref="DZ6:EM6" si="3">DY6+B9</f>
        <v>149.5</v>
      </c>
      <c r="EA6">
        <f t="shared" si="3"/>
        <v>149.5</v>
      </c>
      <c r="EB6">
        <f t="shared" si="3"/>
        <v>149.5</v>
      </c>
      <c r="EC6">
        <f t="shared" si="3"/>
        <v>149.5</v>
      </c>
      <c r="ED6">
        <f t="shared" si="3"/>
        <v>149.5</v>
      </c>
      <c r="EE6">
        <f t="shared" si="3"/>
        <v>149.5</v>
      </c>
      <c r="EF6">
        <f t="shared" si="3"/>
        <v>149.5</v>
      </c>
      <c r="EG6">
        <f t="shared" si="3"/>
        <v>149.5</v>
      </c>
      <c r="EH6">
        <f t="shared" si="3"/>
        <v>149.5</v>
      </c>
      <c r="EI6">
        <f t="shared" si="3"/>
        <v>149.5</v>
      </c>
      <c r="EJ6">
        <f t="shared" si="3"/>
        <v>149.5</v>
      </c>
      <c r="EK6">
        <f t="shared" si="3"/>
        <v>149.5</v>
      </c>
      <c r="EL6">
        <f t="shared" si="3"/>
        <v>149.5</v>
      </c>
      <c r="EM6">
        <f t="shared" si="3"/>
        <v>149.5</v>
      </c>
    </row>
    <row r="7" spans="1:143" x14ac:dyDescent="0.3">
      <c r="A7" s="2" t="s">
        <v>9</v>
      </c>
      <c r="B7">
        <f t="shared" ref="B7:AG7" si="4">VLOOKUP(B5,$B$13:$C$19,2,FALSE)</f>
        <v>58.995069999999998</v>
      </c>
      <c r="C7">
        <f t="shared" si="4"/>
        <v>58.995069999999998</v>
      </c>
      <c r="D7">
        <f t="shared" si="4"/>
        <v>58.921900000000001</v>
      </c>
      <c r="E7">
        <f t="shared" si="4"/>
        <v>58.921900000000001</v>
      </c>
      <c r="F7">
        <f t="shared" si="4"/>
        <v>60.403860000000002</v>
      </c>
      <c r="G7">
        <f t="shared" si="4"/>
        <v>60.403860000000002</v>
      </c>
      <c r="H7">
        <f t="shared" si="4"/>
        <v>60.811279999999996</v>
      </c>
      <c r="I7">
        <f t="shared" si="4"/>
        <v>60.811279999999996</v>
      </c>
      <c r="J7">
        <f t="shared" si="4"/>
        <v>61.602170000000001</v>
      </c>
      <c r="K7">
        <f t="shared" si="4"/>
        <v>61.602170000000001</v>
      </c>
      <c r="L7">
        <f t="shared" si="4"/>
        <v>63.110329999999998</v>
      </c>
      <c r="M7">
        <f t="shared" si="4"/>
        <v>63.110329999999998</v>
      </c>
      <c r="N7">
        <f t="shared" si="4"/>
        <v>63.053260000000002</v>
      </c>
      <c r="O7">
        <f t="shared" si="4"/>
        <v>63.053260000000002</v>
      </c>
      <c r="P7">
        <f t="shared" si="4"/>
        <v>61.602170000000001</v>
      </c>
      <c r="Q7">
        <f t="shared" si="4"/>
        <v>61.602170000000001</v>
      </c>
      <c r="R7">
        <f t="shared" si="4"/>
        <v>60.811279999999996</v>
      </c>
      <c r="S7">
        <f t="shared" si="4"/>
        <v>60.811279999999996</v>
      </c>
      <c r="T7">
        <f t="shared" si="4"/>
        <v>58.995069999999998</v>
      </c>
      <c r="U7">
        <f t="shared" si="4"/>
        <v>58.995069999999998</v>
      </c>
      <c r="V7">
        <f t="shared" si="4"/>
        <v>58.921900000000001</v>
      </c>
      <c r="W7">
        <f t="shared" si="4"/>
        <v>58.921900000000001</v>
      </c>
      <c r="X7">
        <f t="shared" si="4"/>
        <v>60.403860000000002</v>
      </c>
      <c r="Y7">
        <f t="shared" si="4"/>
        <v>60.403860000000002</v>
      </c>
      <c r="Z7">
        <f t="shared" si="4"/>
        <v>60.811279999999996</v>
      </c>
      <c r="AA7">
        <f t="shared" si="4"/>
        <v>60.811279999999996</v>
      </c>
      <c r="AB7">
        <f t="shared" si="4"/>
        <v>61.602170000000001</v>
      </c>
      <c r="AC7">
        <f t="shared" si="4"/>
        <v>61.602170000000001</v>
      </c>
      <c r="AD7">
        <f t="shared" si="4"/>
        <v>60.811279999999996</v>
      </c>
      <c r="AE7">
        <f t="shared" si="4"/>
        <v>60.811279999999996</v>
      </c>
      <c r="AF7">
        <f t="shared" si="4"/>
        <v>60.403860000000002</v>
      </c>
      <c r="AG7">
        <f t="shared" si="4"/>
        <v>60.403860000000002</v>
      </c>
      <c r="AH7">
        <f t="shared" ref="AH7:BM7" si="5">VLOOKUP(AH5,$B$13:$C$19,2,FALSE)</f>
        <v>58.995069999999998</v>
      </c>
      <c r="AI7">
        <f t="shared" si="5"/>
        <v>58.995069999999998</v>
      </c>
      <c r="AJ7">
        <f t="shared" si="5"/>
        <v>58.921900000000001</v>
      </c>
      <c r="AK7">
        <f t="shared" si="5"/>
        <v>58.921900000000001</v>
      </c>
      <c r="AL7">
        <f t="shared" si="5"/>
        <v>60.403860000000002</v>
      </c>
      <c r="AM7">
        <f t="shared" si="5"/>
        <v>60.403860000000002</v>
      </c>
      <c r="AN7">
        <f t="shared" si="5"/>
        <v>60.811279999999996</v>
      </c>
      <c r="AO7">
        <f t="shared" si="5"/>
        <v>60.811279999999996</v>
      </c>
      <c r="AP7">
        <f t="shared" si="5"/>
        <v>61.602170000000001</v>
      </c>
      <c r="AQ7">
        <f t="shared" si="5"/>
        <v>61.602170000000001</v>
      </c>
      <c r="AR7">
        <f t="shared" si="5"/>
        <v>63.110329999999998</v>
      </c>
      <c r="AS7">
        <f t="shared" si="5"/>
        <v>63.110329999999998</v>
      </c>
      <c r="AT7">
        <f t="shared" si="5"/>
        <v>63.053260000000002</v>
      </c>
      <c r="AU7">
        <f t="shared" si="5"/>
        <v>63.053260000000002</v>
      </c>
      <c r="AV7">
        <f t="shared" si="5"/>
        <v>61.602170000000001</v>
      </c>
      <c r="AW7">
        <f t="shared" si="5"/>
        <v>61.602170000000001</v>
      </c>
      <c r="AX7">
        <f t="shared" si="5"/>
        <v>60.811279999999996</v>
      </c>
      <c r="AY7">
        <f t="shared" si="5"/>
        <v>60.811279999999996</v>
      </c>
      <c r="AZ7">
        <f t="shared" si="5"/>
        <v>58.995069999999998</v>
      </c>
      <c r="BA7">
        <f t="shared" si="5"/>
        <v>58.995069999999998</v>
      </c>
      <c r="BB7">
        <f t="shared" si="5"/>
        <v>58.921900000000001</v>
      </c>
      <c r="BC7">
        <f t="shared" si="5"/>
        <v>58.921900000000001</v>
      </c>
      <c r="BD7">
        <f t="shared" si="5"/>
        <v>60.403860000000002</v>
      </c>
      <c r="BE7">
        <f t="shared" si="5"/>
        <v>60.403860000000002</v>
      </c>
      <c r="BF7">
        <f t="shared" si="5"/>
        <v>60.811279999999996</v>
      </c>
      <c r="BG7">
        <f t="shared" si="5"/>
        <v>60.811279999999996</v>
      </c>
      <c r="BH7">
        <f t="shared" si="5"/>
        <v>61.602170000000001</v>
      </c>
      <c r="BI7">
        <f t="shared" si="5"/>
        <v>61.602170000000001</v>
      </c>
      <c r="BJ7">
        <f t="shared" si="5"/>
        <v>60.811279999999996</v>
      </c>
      <c r="BK7">
        <f t="shared" si="5"/>
        <v>60.811279999999996</v>
      </c>
      <c r="BL7">
        <f t="shared" si="5"/>
        <v>60.403860000000002</v>
      </c>
      <c r="BM7">
        <f t="shared" si="5"/>
        <v>60.403860000000002</v>
      </c>
      <c r="BN7">
        <f t="shared" ref="BN7:CS7" si="6">VLOOKUP(BN5,$B$13:$C$19,2,FALSE)</f>
        <v>58.995069999999998</v>
      </c>
      <c r="BO7">
        <f t="shared" si="6"/>
        <v>58.995069999999998</v>
      </c>
      <c r="BP7">
        <f t="shared" si="6"/>
        <v>58.921900000000001</v>
      </c>
      <c r="BQ7">
        <f t="shared" si="6"/>
        <v>58.921900000000001</v>
      </c>
      <c r="BR7">
        <f t="shared" si="6"/>
        <v>60.403860000000002</v>
      </c>
      <c r="BS7">
        <f t="shared" si="6"/>
        <v>60.403860000000002</v>
      </c>
      <c r="BT7">
        <f t="shared" si="6"/>
        <v>60.811279999999996</v>
      </c>
      <c r="BU7">
        <f t="shared" si="6"/>
        <v>60.811279999999996</v>
      </c>
      <c r="BV7">
        <f t="shared" si="6"/>
        <v>61.602170000000001</v>
      </c>
      <c r="BW7">
        <f t="shared" si="6"/>
        <v>61.602170000000001</v>
      </c>
      <c r="BX7">
        <f t="shared" si="6"/>
        <v>63.110329999999998</v>
      </c>
      <c r="BY7">
        <f t="shared" si="6"/>
        <v>63.110329999999998</v>
      </c>
      <c r="BZ7">
        <f t="shared" si="6"/>
        <v>63.053260000000002</v>
      </c>
      <c r="CA7">
        <f t="shared" si="6"/>
        <v>63.053260000000002</v>
      </c>
      <c r="CB7">
        <f t="shared" si="6"/>
        <v>61.602170000000001</v>
      </c>
      <c r="CC7">
        <f t="shared" si="6"/>
        <v>61.602170000000001</v>
      </c>
      <c r="CD7">
        <f t="shared" si="6"/>
        <v>60.811279999999996</v>
      </c>
      <c r="CE7">
        <f t="shared" si="6"/>
        <v>60.811279999999996</v>
      </c>
      <c r="CF7">
        <f t="shared" si="6"/>
        <v>58.995069999999998</v>
      </c>
      <c r="CG7">
        <f t="shared" si="6"/>
        <v>58.995069999999998</v>
      </c>
      <c r="CH7">
        <f t="shared" si="6"/>
        <v>58.921900000000001</v>
      </c>
      <c r="CI7">
        <f t="shared" si="6"/>
        <v>58.921900000000001</v>
      </c>
      <c r="CJ7">
        <f t="shared" si="6"/>
        <v>60.403860000000002</v>
      </c>
      <c r="CK7">
        <f t="shared" si="6"/>
        <v>60.403860000000002</v>
      </c>
      <c r="CL7">
        <f t="shared" si="6"/>
        <v>60.811279999999996</v>
      </c>
      <c r="CM7">
        <f t="shared" si="6"/>
        <v>60.811279999999996</v>
      </c>
      <c r="CN7">
        <f t="shared" si="6"/>
        <v>61.602170000000001</v>
      </c>
      <c r="CO7">
        <f t="shared" si="6"/>
        <v>61.602170000000001</v>
      </c>
      <c r="CP7">
        <f t="shared" si="6"/>
        <v>60.811279999999996</v>
      </c>
      <c r="CQ7">
        <f t="shared" si="6"/>
        <v>60.811279999999996</v>
      </c>
      <c r="CR7">
        <f t="shared" si="6"/>
        <v>60.403860000000002</v>
      </c>
      <c r="CS7">
        <f t="shared" si="6"/>
        <v>60.403860000000002</v>
      </c>
      <c r="CT7">
        <f t="shared" ref="CT7:DY7" si="7">VLOOKUP(CT5,$B$13:$C$19,2,FALSE)</f>
        <v>58.995069999999998</v>
      </c>
      <c r="CU7">
        <f t="shared" si="7"/>
        <v>58.995069999999998</v>
      </c>
      <c r="CV7">
        <f t="shared" si="7"/>
        <v>58.921900000000001</v>
      </c>
      <c r="CW7">
        <f t="shared" si="7"/>
        <v>58.921900000000001</v>
      </c>
      <c r="CX7">
        <f t="shared" si="7"/>
        <v>60.403860000000002</v>
      </c>
      <c r="CY7">
        <f t="shared" si="7"/>
        <v>60.403860000000002</v>
      </c>
      <c r="CZ7">
        <f t="shared" si="7"/>
        <v>60.811279999999996</v>
      </c>
      <c r="DA7">
        <f t="shared" si="7"/>
        <v>60.811279999999996</v>
      </c>
      <c r="DB7">
        <f t="shared" si="7"/>
        <v>61.602170000000001</v>
      </c>
      <c r="DC7">
        <f t="shared" si="7"/>
        <v>61.602170000000001</v>
      </c>
      <c r="DD7">
        <f t="shared" si="7"/>
        <v>63.110329999999998</v>
      </c>
      <c r="DE7">
        <f t="shared" si="7"/>
        <v>63.110329999999998</v>
      </c>
      <c r="DF7">
        <f t="shared" si="7"/>
        <v>63.053260000000002</v>
      </c>
      <c r="DG7">
        <f t="shared" si="7"/>
        <v>63.053260000000002</v>
      </c>
      <c r="DH7">
        <f t="shared" si="7"/>
        <v>61.602170000000001</v>
      </c>
      <c r="DI7">
        <f t="shared" si="7"/>
        <v>61.602170000000001</v>
      </c>
      <c r="DJ7">
        <f t="shared" si="7"/>
        <v>60.811279999999996</v>
      </c>
      <c r="DK7">
        <f t="shared" si="7"/>
        <v>60.811279999999996</v>
      </c>
      <c r="DL7">
        <f t="shared" si="7"/>
        <v>58.995069999999998</v>
      </c>
      <c r="DM7">
        <f t="shared" si="7"/>
        <v>58.995069999999998</v>
      </c>
      <c r="DN7">
        <f t="shared" si="7"/>
        <v>58.921900000000001</v>
      </c>
      <c r="DO7">
        <f t="shared" si="7"/>
        <v>58.921900000000001</v>
      </c>
      <c r="DP7">
        <f t="shared" si="7"/>
        <v>60.403860000000002</v>
      </c>
      <c r="DQ7">
        <f t="shared" si="7"/>
        <v>60.403860000000002</v>
      </c>
      <c r="DR7">
        <f t="shared" si="7"/>
        <v>60.811279999999996</v>
      </c>
      <c r="DS7">
        <f t="shared" si="7"/>
        <v>60.811279999999996</v>
      </c>
      <c r="DT7">
        <f t="shared" si="7"/>
        <v>61.602170000000001</v>
      </c>
      <c r="DU7">
        <f t="shared" si="7"/>
        <v>61.602170000000001</v>
      </c>
      <c r="DV7">
        <f t="shared" si="7"/>
        <v>60.811279999999996</v>
      </c>
      <c r="DW7">
        <f t="shared" si="7"/>
        <v>60.811279999999996</v>
      </c>
      <c r="DX7">
        <f t="shared" si="7"/>
        <v>60.403860000000002</v>
      </c>
      <c r="DY7">
        <f t="shared" si="7"/>
        <v>60.403860000000002</v>
      </c>
      <c r="DZ7">
        <f t="shared" ref="DZ7:EM7" si="8">VLOOKUP(DZ5,$B$13:$C$19,2,FALSE)</f>
        <v>58.995069999999998</v>
      </c>
      <c r="EA7">
        <f t="shared" si="8"/>
        <v>58.995069999999998</v>
      </c>
      <c r="EB7">
        <f t="shared" si="8"/>
        <v>58.921900000000001</v>
      </c>
      <c r="EC7">
        <f t="shared" si="8"/>
        <v>58.921900000000001</v>
      </c>
      <c r="ED7">
        <f t="shared" si="8"/>
        <v>60.403860000000002</v>
      </c>
      <c r="EE7">
        <f t="shared" si="8"/>
        <v>60.403860000000002</v>
      </c>
      <c r="EF7">
        <f t="shared" si="8"/>
        <v>60.811279999999996</v>
      </c>
      <c r="EG7">
        <f t="shared" si="8"/>
        <v>60.811279999999996</v>
      </c>
      <c r="EH7">
        <f t="shared" si="8"/>
        <v>61.602170000000001</v>
      </c>
      <c r="EI7">
        <f t="shared" si="8"/>
        <v>61.602170000000001</v>
      </c>
      <c r="EJ7">
        <f t="shared" si="8"/>
        <v>63.110329999999998</v>
      </c>
      <c r="EK7">
        <f t="shared" si="8"/>
        <v>63.110329999999998</v>
      </c>
      <c r="EL7">
        <f t="shared" si="8"/>
        <v>63.053260000000002</v>
      </c>
      <c r="EM7">
        <f t="shared" si="8"/>
        <v>63.053260000000002</v>
      </c>
    </row>
    <row r="12" spans="1:143" x14ac:dyDescent="0.3">
      <c r="B12" s="2" t="s">
        <v>0</v>
      </c>
      <c r="C12" s="2" t="s">
        <v>9</v>
      </c>
    </row>
    <row r="13" spans="1:143" x14ac:dyDescent="0.3">
      <c r="B13" t="s">
        <v>6</v>
      </c>
      <c r="C13">
        <v>63.110329999999998</v>
      </c>
    </row>
    <row r="14" spans="1:143" x14ac:dyDescent="0.3">
      <c r="B14" t="s">
        <v>7</v>
      </c>
      <c r="C14">
        <v>63.053260000000002</v>
      </c>
    </row>
    <row r="15" spans="1:143" x14ac:dyDescent="0.3">
      <c r="B15" t="s">
        <v>5</v>
      </c>
      <c r="C15">
        <v>61.602170000000001</v>
      </c>
    </row>
    <row r="16" spans="1:143" x14ac:dyDescent="0.3">
      <c r="B16" t="s">
        <v>4</v>
      </c>
      <c r="C16">
        <v>60.811279999999996</v>
      </c>
    </row>
    <row r="17" spans="1:81" x14ac:dyDescent="0.3">
      <c r="B17" t="s">
        <v>3</v>
      </c>
      <c r="C17">
        <v>60.403860000000002</v>
      </c>
    </row>
    <row r="18" spans="1:81" x14ac:dyDescent="0.3">
      <c r="B18" t="s">
        <v>2</v>
      </c>
      <c r="C18">
        <v>58.921900000000001</v>
      </c>
    </row>
    <row r="19" spans="1:81" x14ac:dyDescent="0.3">
      <c r="B19" t="s">
        <v>1</v>
      </c>
      <c r="C19">
        <v>58.995069999999998</v>
      </c>
    </row>
    <row r="21" spans="1:81" ht="15" thickBot="1" x14ac:dyDescent="0.35"/>
    <row r="22" spans="1:81" ht="18.600000000000001" thickBot="1" x14ac:dyDescent="0.4">
      <c r="A22" s="1" t="s">
        <v>11</v>
      </c>
    </row>
    <row r="24" spans="1:81" x14ac:dyDescent="0.3">
      <c r="A24" s="3" t="s">
        <v>12</v>
      </c>
      <c r="B24" t="s">
        <v>1</v>
      </c>
      <c r="C24" t="s">
        <v>18</v>
      </c>
      <c r="D24" t="s">
        <v>19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5</v>
      </c>
      <c r="K24" t="s">
        <v>4</v>
      </c>
      <c r="L24" t="s">
        <v>1</v>
      </c>
      <c r="M24" t="s">
        <v>18</v>
      </c>
      <c r="N24" t="s">
        <v>19</v>
      </c>
      <c r="O24" t="s">
        <v>3</v>
      </c>
      <c r="P24" t="s">
        <v>4</v>
      </c>
      <c r="Q24" t="s">
        <v>5</v>
      </c>
      <c r="R24" t="s">
        <v>4</v>
      </c>
      <c r="S24" t="s">
        <v>3</v>
      </c>
      <c r="T24" t="s">
        <v>1</v>
      </c>
      <c r="U24" t="s">
        <v>18</v>
      </c>
      <c r="V24" t="s">
        <v>19</v>
      </c>
      <c r="W24" t="s">
        <v>3</v>
      </c>
      <c r="X24" t="s">
        <v>4</v>
      </c>
      <c r="Y24" t="s">
        <v>5</v>
      </c>
      <c r="Z24" t="s">
        <v>6</v>
      </c>
      <c r="AA24" t="s">
        <v>7</v>
      </c>
      <c r="AB24" t="s">
        <v>5</v>
      </c>
      <c r="AC24" t="s">
        <v>4</v>
      </c>
      <c r="AD24" t="s">
        <v>1</v>
      </c>
      <c r="AE24" t="s">
        <v>18</v>
      </c>
      <c r="AF24" t="s">
        <v>19</v>
      </c>
      <c r="AG24" t="s">
        <v>3</v>
      </c>
      <c r="AH24" t="s">
        <v>4</v>
      </c>
      <c r="AI24" t="s">
        <v>5</v>
      </c>
      <c r="AJ24" t="s">
        <v>4</v>
      </c>
      <c r="AK24" t="s">
        <v>3</v>
      </c>
      <c r="AL24" t="s">
        <v>1</v>
      </c>
      <c r="AM24" t="s">
        <v>18</v>
      </c>
      <c r="AN24" t="s">
        <v>19</v>
      </c>
      <c r="AO24" t="s">
        <v>3</v>
      </c>
      <c r="AP24" t="s">
        <v>4</v>
      </c>
      <c r="AQ24" t="s">
        <v>5</v>
      </c>
      <c r="AR24" t="s">
        <v>6</v>
      </c>
      <c r="AS24" t="s">
        <v>7</v>
      </c>
      <c r="AT24" t="s">
        <v>5</v>
      </c>
      <c r="AU24" t="s">
        <v>4</v>
      </c>
      <c r="AV24" t="s">
        <v>1</v>
      </c>
      <c r="AW24" t="s">
        <v>18</v>
      </c>
      <c r="AX24" t="s">
        <v>19</v>
      </c>
      <c r="AY24" t="s">
        <v>3</v>
      </c>
      <c r="AZ24" t="s">
        <v>4</v>
      </c>
      <c r="BA24" t="s">
        <v>5</v>
      </c>
      <c r="BB24" t="s">
        <v>4</v>
      </c>
      <c r="BC24" t="s">
        <v>3</v>
      </c>
      <c r="BD24" t="s">
        <v>1</v>
      </c>
      <c r="BE24" t="s">
        <v>18</v>
      </c>
      <c r="BF24" t="s">
        <v>19</v>
      </c>
      <c r="BG24" t="s">
        <v>3</v>
      </c>
      <c r="BH24" t="s">
        <v>4</v>
      </c>
      <c r="BI24" t="s">
        <v>5</v>
      </c>
      <c r="BJ24" t="s">
        <v>6</v>
      </c>
      <c r="BK24" t="s">
        <v>7</v>
      </c>
      <c r="BL24" t="s">
        <v>5</v>
      </c>
      <c r="BM24" t="s">
        <v>4</v>
      </c>
      <c r="BN24" t="s">
        <v>1</v>
      </c>
      <c r="BO24" t="s">
        <v>18</v>
      </c>
      <c r="BP24" t="s">
        <v>19</v>
      </c>
      <c r="BQ24" t="s">
        <v>3</v>
      </c>
      <c r="BR24" t="s">
        <v>4</v>
      </c>
      <c r="BS24" t="s">
        <v>5</v>
      </c>
      <c r="BT24" t="s">
        <v>4</v>
      </c>
      <c r="BU24" t="s">
        <v>3</v>
      </c>
      <c r="BV24" t="s">
        <v>1</v>
      </c>
      <c r="BW24" t="s">
        <v>18</v>
      </c>
      <c r="BX24" t="s">
        <v>19</v>
      </c>
      <c r="BY24" t="s">
        <v>3</v>
      </c>
      <c r="BZ24" t="s">
        <v>4</v>
      </c>
      <c r="CA24" t="s">
        <v>5</v>
      </c>
      <c r="CB24" t="s">
        <v>6</v>
      </c>
      <c r="CC24" t="s">
        <v>7</v>
      </c>
    </row>
    <row r="25" spans="1:81" x14ac:dyDescent="0.3">
      <c r="A25" s="3" t="s">
        <v>13</v>
      </c>
      <c r="B25">
        <v>0</v>
      </c>
      <c r="C25">
        <v>13</v>
      </c>
      <c r="D25">
        <v>0.5</v>
      </c>
      <c r="E25">
        <v>108</v>
      </c>
      <c r="F25">
        <v>38</v>
      </c>
      <c r="G25">
        <v>60</v>
      </c>
      <c r="H25">
        <v>148</v>
      </c>
      <c r="I25">
        <v>11</v>
      </c>
      <c r="J25">
        <f>148-11</f>
        <v>137</v>
      </c>
      <c r="K25">
        <v>60</v>
      </c>
      <c r="L25">
        <v>131</v>
      </c>
      <c r="M25">
        <v>13</v>
      </c>
      <c r="N25">
        <v>0.5</v>
      </c>
      <c r="O25">
        <v>108</v>
      </c>
      <c r="P25">
        <v>38</v>
      </c>
      <c r="Q25">
        <v>60</v>
      </c>
      <c r="R25">
        <v>60</v>
      </c>
      <c r="S25">
        <v>38</v>
      </c>
      <c r="T25">
        <v>105</v>
      </c>
      <c r="U25">
        <v>13</v>
      </c>
      <c r="V25">
        <v>0.5</v>
      </c>
      <c r="W25">
        <v>108</v>
      </c>
      <c r="X25">
        <v>38</v>
      </c>
      <c r="Y25">
        <v>60</v>
      </c>
      <c r="Z25">
        <v>148</v>
      </c>
      <c r="AA25">
        <v>11</v>
      </c>
      <c r="AB25">
        <f>148-11</f>
        <v>137</v>
      </c>
      <c r="AC25">
        <v>60</v>
      </c>
      <c r="AD25">
        <v>131</v>
      </c>
      <c r="AE25">
        <v>13</v>
      </c>
      <c r="AF25">
        <v>0.5</v>
      </c>
      <c r="AG25">
        <v>108</v>
      </c>
      <c r="AH25">
        <v>38</v>
      </c>
      <c r="AI25">
        <v>60</v>
      </c>
      <c r="AJ25">
        <v>60</v>
      </c>
      <c r="AK25">
        <v>38</v>
      </c>
      <c r="AL25">
        <v>105</v>
      </c>
      <c r="AM25">
        <v>13</v>
      </c>
      <c r="AN25">
        <v>0.5</v>
      </c>
      <c r="AO25">
        <v>108</v>
      </c>
      <c r="AP25">
        <v>38</v>
      </c>
      <c r="AQ25">
        <v>60</v>
      </c>
      <c r="AR25">
        <v>148</v>
      </c>
      <c r="AS25">
        <v>11</v>
      </c>
      <c r="AT25">
        <f>148-11</f>
        <v>137</v>
      </c>
      <c r="AU25">
        <v>60</v>
      </c>
      <c r="AV25">
        <v>131</v>
      </c>
      <c r="AW25">
        <v>13</v>
      </c>
      <c r="AX25">
        <v>0.5</v>
      </c>
      <c r="AY25">
        <v>108</v>
      </c>
      <c r="AZ25">
        <v>38</v>
      </c>
      <c r="BA25">
        <v>60</v>
      </c>
      <c r="BB25">
        <v>60</v>
      </c>
      <c r="BC25">
        <v>38</v>
      </c>
      <c r="BD25">
        <v>105</v>
      </c>
      <c r="BE25">
        <v>13</v>
      </c>
      <c r="BF25">
        <v>0.5</v>
      </c>
      <c r="BG25">
        <v>108</v>
      </c>
      <c r="BH25">
        <v>38</v>
      </c>
      <c r="BI25">
        <v>60</v>
      </c>
      <c r="BJ25">
        <v>148</v>
      </c>
      <c r="BK25">
        <v>11</v>
      </c>
      <c r="BL25">
        <f>148-11</f>
        <v>137</v>
      </c>
      <c r="BM25">
        <v>60</v>
      </c>
      <c r="BN25">
        <v>131</v>
      </c>
      <c r="BO25">
        <v>13</v>
      </c>
      <c r="BP25">
        <v>0.5</v>
      </c>
      <c r="BQ25">
        <v>108</v>
      </c>
      <c r="BR25">
        <v>38</v>
      </c>
      <c r="BS25">
        <v>60</v>
      </c>
      <c r="BT25">
        <v>60</v>
      </c>
      <c r="BU25">
        <v>38</v>
      </c>
      <c r="BV25">
        <v>105</v>
      </c>
      <c r="BW25">
        <v>13</v>
      </c>
      <c r="BX25">
        <v>0.5</v>
      </c>
      <c r="BY25">
        <v>108</v>
      </c>
      <c r="BZ25">
        <v>38</v>
      </c>
      <c r="CA25">
        <v>60</v>
      </c>
      <c r="CB25">
        <v>148</v>
      </c>
      <c r="CC25">
        <v>11</v>
      </c>
    </row>
    <row r="26" spans="1:81" x14ac:dyDescent="0.3">
      <c r="A26" s="3" t="s">
        <v>14</v>
      </c>
      <c r="B26">
        <v>0</v>
      </c>
      <c r="C26">
        <f>B26+C25</f>
        <v>13</v>
      </c>
      <c r="D26">
        <f t="shared" ref="D26:BO26" si="9">C26+D25</f>
        <v>13.5</v>
      </c>
      <c r="E26">
        <f t="shared" si="9"/>
        <v>121.5</v>
      </c>
      <c r="F26">
        <f t="shared" si="9"/>
        <v>159.5</v>
      </c>
      <c r="G26">
        <f t="shared" si="9"/>
        <v>219.5</v>
      </c>
      <c r="H26">
        <f t="shared" si="9"/>
        <v>367.5</v>
      </c>
      <c r="I26">
        <f t="shared" si="9"/>
        <v>378.5</v>
      </c>
      <c r="J26">
        <f t="shared" si="9"/>
        <v>515.5</v>
      </c>
      <c r="K26">
        <f t="shared" si="9"/>
        <v>575.5</v>
      </c>
      <c r="L26">
        <f t="shared" si="9"/>
        <v>706.5</v>
      </c>
      <c r="M26">
        <f t="shared" si="9"/>
        <v>719.5</v>
      </c>
      <c r="N26">
        <f t="shared" si="9"/>
        <v>720</v>
      </c>
      <c r="O26">
        <f t="shared" si="9"/>
        <v>828</v>
      </c>
      <c r="P26">
        <f t="shared" si="9"/>
        <v>866</v>
      </c>
      <c r="Q26">
        <f t="shared" si="9"/>
        <v>926</v>
      </c>
      <c r="R26">
        <f t="shared" si="9"/>
        <v>986</v>
      </c>
      <c r="S26">
        <f t="shared" si="9"/>
        <v>1024</v>
      </c>
      <c r="T26">
        <f t="shared" si="9"/>
        <v>1129</v>
      </c>
      <c r="U26">
        <f t="shared" si="9"/>
        <v>1142</v>
      </c>
      <c r="V26">
        <f t="shared" si="9"/>
        <v>1142.5</v>
      </c>
      <c r="W26">
        <f t="shared" si="9"/>
        <v>1250.5</v>
      </c>
      <c r="X26">
        <f t="shared" si="9"/>
        <v>1288.5</v>
      </c>
      <c r="Y26">
        <f t="shared" si="9"/>
        <v>1348.5</v>
      </c>
      <c r="Z26">
        <f t="shared" si="9"/>
        <v>1496.5</v>
      </c>
      <c r="AA26">
        <f t="shared" si="9"/>
        <v>1507.5</v>
      </c>
      <c r="AB26">
        <f t="shared" si="9"/>
        <v>1644.5</v>
      </c>
      <c r="AC26">
        <f t="shared" si="9"/>
        <v>1704.5</v>
      </c>
      <c r="AD26">
        <f t="shared" si="9"/>
        <v>1835.5</v>
      </c>
      <c r="AE26">
        <f t="shared" si="9"/>
        <v>1848.5</v>
      </c>
      <c r="AF26">
        <f t="shared" si="9"/>
        <v>1849</v>
      </c>
      <c r="AG26">
        <f t="shared" si="9"/>
        <v>1957</v>
      </c>
      <c r="AH26">
        <f t="shared" si="9"/>
        <v>1995</v>
      </c>
      <c r="AI26">
        <f t="shared" si="9"/>
        <v>2055</v>
      </c>
      <c r="AJ26">
        <f t="shared" si="9"/>
        <v>2115</v>
      </c>
      <c r="AK26">
        <f t="shared" si="9"/>
        <v>2153</v>
      </c>
      <c r="AL26">
        <f t="shared" si="9"/>
        <v>2258</v>
      </c>
      <c r="AM26">
        <f t="shared" si="9"/>
        <v>2271</v>
      </c>
      <c r="AN26">
        <f t="shared" si="9"/>
        <v>2271.5</v>
      </c>
      <c r="AO26">
        <f t="shared" si="9"/>
        <v>2379.5</v>
      </c>
      <c r="AP26">
        <f t="shared" si="9"/>
        <v>2417.5</v>
      </c>
      <c r="AQ26">
        <f t="shared" si="9"/>
        <v>2477.5</v>
      </c>
      <c r="AR26">
        <f t="shared" si="9"/>
        <v>2625.5</v>
      </c>
      <c r="AS26">
        <f t="shared" si="9"/>
        <v>2636.5</v>
      </c>
      <c r="AT26">
        <f t="shared" si="9"/>
        <v>2773.5</v>
      </c>
      <c r="AU26">
        <f t="shared" si="9"/>
        <v>2833.5</v>
      </c>
      <c r="AV26">
        <f t="shared" si="9"/>
        <v>2964.5</v>
      </c>
      <c r="AW26">
        <f t="shared" si="9"/>
        <v>2977.5</v>
      </c>
      <c r="AX26">
        <f t="shared" si="9"/>
        <v>2978</v>
      </c>
      <c r="AY26">
        <f t="shared" si="9"/>
        <v>3086</v>
      </c>
      <c r="AZ26">
        <f t="shared" si="9"/>
        <v>3124</v>
      </c>
      <c r="BA26">
        <f t="shared" si="9"/>
        <v>3184</v>
      </c>
      <c r="BB26">
        <f t="shared" si="9"/>
        <v>3244</v>
      </c>
      <c r="BC26">
        <f t="shared" si="9"/>
        <v>3282</v>
      </c>
      <c r="BD26">
        <f t="shared" si="9"/>
        <v>3387</v>
      </c>
      <c r="BE26">
        <f t="shared" si="9"/>
        <v>3400</v>
      </c>
      <c r="BF26">
        <f t="shared" si="9"/>
        <v>3400.5</v>
      </c>
      <c r="BG26">
        <f t="shared" si="9"/>
        <v>3508.5</v>
      </c>
      <c r="BH26">
        <f t="shared" si="9"/>
        <v>3546.5</v>
      </c>
      <c r="BI26">
        <f t="shared" si="9"/>
        <v>3606.5</v>
      </c>
      <c r="BJ26">
        <f t="shared" si="9"/>
        <v>3754.5</v>
      </c>
      <c r="BK26">
        <f t="shared" si="9"/>
        <v>3765.5</v>
      </c>
      <c r="BL26">
        <f t="shared" si="9"/>
        <v>3902.5</v>
      </c>
      <c r="BM26">
        <f t="shared" si="9"/>
        <v>3962.5</v>
      </c>
      <c r="BN26">
        <f t="shared" si="9"/>
        <v>4093.5</v>
      </c>
      <c r="BO26">
        <f t="shared" si="9"/>
        <v>4106.5</v>
      </c>
      <c r="BP26">
        <f t="shared" ref="BP26:CC26" si="10">BO26+BP25</f>
        <v>4107</v>
      </c>
      <c r="BQ26">
        <f t="shared" si="10"/>
        <v>4215</v>
      </c>
      <c r="BR26">
        <f t="shared" si="10"/>
        <v>4253</v>
      </c>
      <c r="BS26">
        <f t="shared" si="10"/>
        <v>4313</v>
      </c>
      <c r="BT26">
        <f t="shared" si="10"/>
        <v>4373</v>
      </c>
      <c r="BU26">
        <f t="shared" si="10"/>
        <v>4411</v>
      </c>
      <c r="BV26">
        <f t="shared" si="10"/>
        <v>4516</v>
      </c>
      <c r="BW26">
        <f t="shared" si="10"/>
        <v>4529</v>
      </c>
      <c r="BX26">
        <f t="shared" si="10"/>
        <v>4529.5</v>
      </c>
      <c r="BY26">
        <f t="shared" si="10"/>
        <v>4637.5</v>
      </c>
      <c r="BZ26">
        <f t="shared" si="10"/>
        <v>4675.5</v>
      </c>
      <c r="CA26">
        <f t="shared" si="10"/>
        <v>4735.5</v>
      </c>
      <c r="CB26">
        <f t="shared" si="10"/>
        <v>4883.5</v>
      </c>
      <c r="CC26">
        <f t="shared" si="10"/>
        <v>4894.5</v>
      </c>
    </row>
    <row r="27" spans="1:81" x14ac:dyDescent="0.3">
      <c r="A27" s="4" t="s">
        <v>15</v>
      </c>
      <c r="B27" s="6">
        <f>SUM(25:25)</f>
        <v>4894.5</v>
      </c>
    </row>
    <row r="28" spans="1:81" x14ac:dyDescent="0.3">
      <c r="A28" s="5" t="s">
        <v>16</v>
      </c>
      <c r="B28">
        <f>COUNTBLANK(B23:CC23)-1</f>
        <v>79</v>
      </c>
    </row>
    <row r="29" spans="1:81" x14ac:dyDescent="0.3">
      <c r="A29" s="5" t="s">
        <v>17</v>
      </c>
      <c r="B29">
        <f>B27/B28</f>
        <v>61.955696202531648</v>
      </c>
    </row>
    <row r="31" spans="1:81" ht="15" thickBot="1" x14ac:dyDescent="0.35"/>
    <row r="32" spans="1:81" ht="18.600000000000001" thickBot="1" x14ac:dyDescent="0.4">
      <c r="A32" s="1" t="s">
        <v>20</v>
      </c>
    </row>
    <row r="34" spans="1:85" x14ac:dyDescent="0.3">
      <c r="A34" s="3" t="s">
        <v>12</v>
      </c>
      <c r="B34" t="s">
        <v>1</v>
      </c>
      <c r="C34" t="s">
        <v>18</v>
      </c>
      <c r="D34" t="s">
        <v>19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5</v>
      </c>
      <c r="K34" t="s">
        <v>4</v>
      </c>
      <c r="L34" t="s">
        <v>1</v>
      </c>
      <c r="M34" t="s">
        <v>18</v>
      </c>
      <c r="N34" t="s">
        <v>19</v>
      </c>
      <c r="O34" t="s">
        <v>3</v>
      </c>
      <c r="P34" t="s">
        <v>4</v>
      </c>
      <c r="Q34" t="s">
        <v>5</v>
      </c>
      <c r="R34" t="s">
        <v>4</v>
      </c>
      <c r="S34" t="s">
        <v>3</v>
      </c>
      <c r="T34" t="s">
        <v>1</v>
      </c>
      <c r="U34" t="s">
        <v>1</v>
      </c>
      <c r="V34" t="s">
        <v>18</v>
      </c>
      <c r="W34" t="s">
        <v>19</v>
      </c>
      <c r="X34" t="s">
        <v>3</v>
      </c>
      <c r="Y34" t="s">
        <v>4</v>
      </c>
      <c r="Z34" t="s">
        <v>5</v>
      </c>
      <c r="AA34" t="s">
        <v>6</v>
      </c>
      <c r="AB34" t="s">
        <v>7</v>
      </c>
      <c r="AC34" t="s">
        <v>5</v>
      </c>
      <c r="AD34" t="s">
        <v>4</v>
      </c>
      <c r="AE34" t="s">
        <v>1</v>
      </c>
      <c r="AF34" t="s">
        <v>18</v>
      </c>
      <c r="AG34" t="s">
        <v>19</v>
      </c>
      <c r="AH34" t="s">
        <v>3</v>
      </c>
      <c r="AI34" t="s">
        <v>4</v>
      </c>
      <c r="AJ34" t="s">
        <v>5</v>
      </c>
      <c r="AK34" t="s">
        <v>4</v>
      </c>
      <c r="AL34" t="s">
        <v>3</v>
      </c>
      <c r="AM34" t="s">
        <v>1</v>
      </c>
      <c r="AN34" t="s">
        <v>1</v>
      </c>
      <c r="AO34" t="s">
        <v>18</v>
      </c>
      <c r="AP34" t="s">
        <v>19</v>
      </c>
      <c r="AQ34" t="s">
        <v>3</v>
      </c>
      <c r="AR34" t="s">
        <v>4</v>
      </c>
      <c r="AS34" t="s">
        <v>5</v>
      </c>
      <c r="AT34" t="s">
        <v>6</v>
      </c>
      <c r="AU34" t="s">
        <v>7</v>
      </c>
      <c r="AV34" t="s">
        <v>5</v>
      </c>
      <c r="AW34" t="s">
        <v>4</v>
      </c>
      <c r="AX34" t="s">
        <v>1</v>
      </c>
      <c r="AY34" t="s">
        <v>18</v>
      </c>
      <c r="AZ34" t="s">
        <v>19</v>
      </c>
      <c r="BA34" t="s">
        <v>3</v>
      </c>
      <c r="BB34" t="s">
        <v>4</v>
      </c>
      <c r="BC34" t="s">
        <v>5</v>
      </c>
      <c r="BD34" t="s">
        <v>4</v>
      </c>
      <c r="BE34" t="s">
        <v>3</v>
      </c>
      <c r="BF34" t="s">
        <v>1</v>
      </c>
      <c r="BG34" t="s">
        <v>1</v>
      </c>
      <c r="BH34" t="s">
        <v>18</v>
      </c>
      <c r="BI34" t="s">
        <v>19</v>
      </c>
      <c r="BJ34" t="s">
        <v>3</v>
      </c>
      <c r="BK34" t="s">
        <v>4</v>
      </c>
      <c r="BL34" t="s">
        <v>5</v>
      </c>
      <c r="BM34" t="s">
        <v>6</v>
      </c>
      <c r="BN34" t="s">
        <v>7</v>
      </c>
      <c r="BO34" t="s">
        <v>5</v>
      </c>
      <c r="BP34" t="s">
        <v>4</v>
      </c>
      <c r="BQ34" t="s">
        <v>1</v>
      </c>
      <c r="BR34" t="s">
        <v>18</v>
      </c>
      <c r="BS34" t="s">
        <v>19</v>
      </c>
      <c r="BT34" t="s">
        <v>3</v>
      </c>
      <c r="BU34" t="s">
        <v>4</v>
      </c>
      <c r="BV34" t="s">
        <v>5</v>
      </c>
      <c r="BW34" t="s">
        <v>4</v>
      </c>
      <c r="BX34" t="s">
        <v>3</v>
      </c>
      <c r="BY34" t="s">
        <v>1</v>
      </c>
      <c r="BZ34" t="s">
        <v>1</v>
      </c>
      <c r="CA34" t="s">
        <v>18</v>
      </c>
      <c r="CB34" t="s">
        <v>19</v>
      </c>
      <c r="CC34" t="s">
        <v>3</v>
      </c>
      <c r="CD34" t="s">
        <v>4</v>
      </c>
      <c r="CE34" t="s">
        <v>5</v>
      </c>
      <c r="CF34" t="s">
        <v>6</v>
      </c>
      <c r="CG34" t="s">
        <v>7</v>
      </c>
    </row>
    <row r="35" spans="1:85" x14ac:dyDescent="0.3">
      <c r="A35" s="3" t="s">
        <v>13</v>
      </c>
      <c r="B35">
        <v>0</v>
      </c>
      <c r="C35">
        <v>13</v>
      </c>
      <c r="D35">
        <v>0.5</v>
      </c>
      <c r="E35">
        <v>108</v>
      </c>
      <c r="F35">
        <v>38</v>
      </c>
      <c r="G35">
        <v>60</v>
      </c>
      <c r="H35">
        <v>148</v>
      </c>
      <c r="I35">
        <v>11</v>
      </c>
      <c r="J35">
        <f>148-11</f>
        <v>137</v>
      </c>
      <c r="K35">
        <v>60</v>
      </c>
      <c r="L35">
        <v>131</v>
      </c>
      <c r="M35">
        <v>13</v>
      </c>
      <c r="N35">
        <v>0.5</v>
      </c>
      <c r="O35">
        <v>108</v>
      </c>
      <c r="P35">
        <v>38</v>
      </c>
      <c r="Q35">
        <v>60</v>
      </c>
      <c r="R35">
        <v>60</v>
      </c>
      <c r="S35">
        <v>38</v>
      </c>
      <c r="T35">
        <v>105</v>
      </c>
      <c r="U35">
        <v>0</v>
      </c>
      <c r="V35">
        <v>13</v>
      </c>
      <c r="W35">
        <v>0.5</v>
      </c>
      <c r="X35">
        <v>108</v>
      </c>
      <c r="Y35">
        <v>38</v>
      </c>
      <c r="Z35">
        <v>60</v>
      </c>
      <c r="AA35">
        <v>148</v>
      </c>
      <c r="AB35">
        <v>11</v>
      </c>
      <c r="AC35">
        <f>148-11</f>
        <v>137</v>
      </c>
      <c r="AD35">
        <v>60</v>
      </c>
      <c r="AE35">
        <v>131</v>
      </c>
      <c r="AF35">
        <v>13</v>
      </c>
      <c r="AG35">
        <v>0.5</v>
      </c>
      <c r="AH35">
        <v>108</v>
      </c>
      <c r="AI35">
        <v>38</v>
      </c>
      <c r="AJ35">
        <v>60</v>
      </c>
      <c r="AK35">
        <v>60</v>
      </c>
      <c r="AL35">
        <v>38</v>
      </c>
      <c r="AM35">
        <v>105</v>
      </c>
      <c r="AN35">
        <v>0</v>
      </c>
      <c r="AO35">
        <v>13</v>
      </c>
      <c r="AP35">
        <v>0.5</v>
      </c>
      <c r="AQ35">
        <v>108</v>
      </c>
      <c r="AR35">
        <v>38</v>
      </c>
      <c r="AS35">
        <v>60</v>
      </c>
      <c r="AT35">
        <v>148</v>
      </c>
      <c r="AU35">
        <v>11</v>
      </c>
      <c r="AV35">
        <f>148-11</f>
        <v>137</v>
      </c>
      <c r="AW35">
        <v>60</v>
      </c>
      <c r="AX35">
        <v>131</v>
      </c>
      <c r="AY35">
        <v>13</v>
      </c>
      <c r="AZ35">
        <v>0.5</v>
      </c>
      <c r="BA35">
        <v>108</v>
      </c>
      <c r="BB35">
        <v>38</v>
      </c>
      <c r="BC35">
        <v>60</v>
      </c>
      <c r="BD35">
        <v>60</v>
      </c>
      <c r="BE35">
        <v>38</v>
      </c>
      <c r="BF35">
        <v>105</v>
      </c>
      <c r="BG35">
        <v>0</v>
      </c>
      <c r="BH35">
        <v>13</v>
      </c>
      <c r="BI35">
        <v>0.5</v>
      </c>
      <c r="BJ35">
        <v>108</v>
      </c>
      <c r="BK35">
        <v>38</v>
      </c>
      <c r="BL35">
        <v>60</v>
      </c>
      <c r="BM35">
        <v>148</v>
      </c>
      <c r="BN35">
        <v>11</v>
      </c>
      <c r="BO35">
        <f>148-11</f>
        <v>137</v>
      </c>
      <c r="BP35">
        <v>60</v>
      </c>
      <c r="BQ35">
        <v>131</v>
      </c>
      <c r="BR35">
        <v>13</v>
      </c>
      <c r="BS35">
        <v>0.5</v>
      </c>
      <c r="BT35">
        <v>108</v>
      </c>
      <c r="BU35">
        <v>38</v>
      </c>
      <c r="BV35">
        <v>60</v>
      </c>
      <c r="BW35">
        <v>60</v>
      </c>
      <c r="BX35">
        <v>38</v>
      </c>
      <c r="BY35">
        <v>105</v>
      </c>
      <c r="BZ35">
        <v>0</v>
      </c>
      <c r="CA35">
        <v>13</v>
      </c>
      <c r="CB35">
        <v>0.5</v>
      </c>
      <c r="CC35">
        <v>108</v>
      </c>
      <c r="CD35">
        <v>38</v>
      </c>
      <c r="CE35">
        <v>60</v>
      </c>
      <c r="CF35">
        <v>148</v>
      </c>
      <c r="CG35">
        <v>11</v>
      </c>
    </row>
    <row r="36" spans="1:85" x14ac:dyDescent="0.3">
      <c r="A36" s="7" t="s">
        <v>21</v>
      </c>
      <c r="B36">
        <v>349</v>
      </c>
      <c r="C36">
        <v>113</v>
      </c>
      <c r="D36">
        <v>113</v>
      </c>
      <c r="E36">
        <v>265</v>
      </c>
      <c r="F36">
        <v>253</v>
      </c>
      <c r="G36">
        <v>349</v>
      </c>
      <c r="H36">
        <v>984</v>
      </c>
      <c r="I36">
        <v>150</v>
      </c>
      <c r="J36">
        <v>711</v>
      </c>
      <c r="K36">
        <v>188</v>
      </c>
      <c r="L36">
        <v>348</v>
      </c>
      <c r="M36">
        <v>113</v>
      </c>
      <c r="N36">
        <v>113</v>
      </c>
      <c r="O36">
        <v>265</v>
      </c>
      <c r="P36">
        <v>253</v>
      </c>
      <c r="Q36">
        <v>711</v>
      </c>
      <c r="R36">
        <v>377</v>
      </c>
      <c r="S36">
        <v>0</v>
      </c>
      <c r="T36">
        <v>0</v>
      </c>
      <c r="U36">
        <v>349</v>
      </c>
      <c r="V36">
        <v>113</v>
      </c>
      <c r="W36">
        <v>113</v>
      </c>
      <c r="X36">
        <v>265</v>
      </c>
      <c r="Y36">
        <v>253</v>
      </c>
      <c r="Z36">
        <v>349</v>
      </c>
      <c r="AA36">
        <v>984</v>
      </c>
      <c r="AB36">
        <v>150</v>
      </c>
      <c r="AC36">
        <v>711</v>
      </c>
      <c r="AD36">
        <v>188</v>
      </c>
      <c r="AE36">
        <v>348</v>
      </c>
      <c r="AF36">
        <v>113</v>
      </c>
      <c r="AG36">
        <v>113</v>
      </c>
      <c r="AH36">
        <v>265</v>
      </c>
      <c r="AI36">
        <v>253</v>
      </c>
      <c r="AJ36">
        <v>711</v>
      </c>
      <c r="AK36">
        <v>377</v>
      </c>
      <c r="AL36">
        <v>0</v>
      </c>
      <c r="AM36">
        <v>0</v>
      </c>
      <c r="AN36">
        <v>349</v>
      </c>
      <c r="AO36">
        <v>113</v>
      </c>
      <c r="AP36">
        <v>113</v>
      </c>
      <c r="AQ36">
        <v>265</v>
      </c>
      <c r="AR36">
        <v>253</v>
      </c>
      <c r="AS36">
        <v>349</v>
      </c>
      <c r="AT36">
        <v>984</v>
      </c>
      <c r="AU36">
        <v>150</v>
      </c>
      <c r="AV36">
        <v>711</v>
      </c>
      <c r="AW36">
        <v>188</v>
      </c>
      <c r="AX36">
        <v>348</v>
      </c>
      <c r="AY36">
        <v>113</v>
      </c>
      <c r="AZ36">
        <v>113</v>
      </c>
      <c r="BA36">
        <v>265</v>
      </c>
      <c r="BB36">
        <v>253</v>
      </c>
      <c r="BC36">
        <v>711</v>
      </c>
      <c r="BD36">
        <v>377</v>
      </c>
      <c r="BE36">
        <v>39</v>
      </c>
      <c r="BF36">
        <v>0</v>
      </c>
      <c r="BG36">
        <v>349</v>
      </c>
      <c r="BH36">
        <v>113</v>
      </c>
      <c r="BI36">
        <v>113</v>
      </c>
      <c r="BJ36">
        <v>265</v>
      </c>
      <c r="BK36">
        <v>253</v>
      </c>
      <c r="BL36">
        <v>349</v>
      </c>
      <c r="BM36">
        <v>984</v>
      </c>
      <c r="BN36">
        <v>150</v>
      </c>
      <c r="BO36">
        <v>711</v>
      </c>
      <c r="BP36">
        <v>188</v>
      </c>
      <c r="BQ36">
        <v>348</v>
      </c>
      <c r="BR36">
        <v>113</v>
      </c>
      <c r="BS36">
        <v>113</v>
      </c>
      <c r="BT36">
        <v>265</v>
      </c>
      <c r="BU36">
        <v>253</v>
      </c>
      <c r="BV36">
        <v>711</v>
      </c>
      <c r="BW36">
        <v>377</v>
      </c>
      <c r="BX36">
        <v>0</v>
      </c>
      <c r="BY36">
        <v>0</v>
      </c>
      <c r="BZ36">
        <v>349</v>
      </c>
      <c r="CA36">
        <v>113</v>
      </c>
      <c r="CB36">
        <v>113</v>
      </c>
      <c r="CC36">
        <v>265</v>
      </c>
      <c r="CD36">
        <v>253</v>
      </c>
      <c r="CE36">
        <v>349</v>
      </c>
      <c r="CF36">
        <v>984</v>
      </c>
      <c r="CG36">
        <v>150</v>
      </c>
    </row>
    <row r="37" spans="1:85" x14ac:dyDescent="0.3">
      <c r="A37" s="7" t="s">
        <v>22</v>
      </c>
      <c r="B37">
        <v>0</v>
      </c>
      <c r="C37">
        <v>40</v>
      </c>
      <c r="D37">
        <v>40</v>
      </c>
      <c r="E37">
        <v>354</v>
      </c>
      <c r="F37">
        <v>502</v>
      </c>
      <c r="G37">
        <v>51</v>
      </c>
      <c r="H37">
        <v>667</v>
      </c>
      <c r="I37">
        <v>150</v>
      </c>
      <c r="J37">
        <v>65</v>
      </c>
      <c r="K37">
        <v>502</v>
      </c>
      <c r="L37">
        <v>0</v>
      </c>
      <c r="M37">
        <v>38</v>
      </c>
      <c r="N37">
        <v>38</v>
      </c>
      <c r="O37">
        <v>253</v>
      </c>
      <c r="P37">
        <v>626</v>
      </c>
      <c r="Q37">
        <v>65</v>
      </c>
      <c r="R37">
        <v>626</v>
      </c>
      <c r="S37">
        <v>442</v>
      </c>
      <c r="T37">
        <f>1039+157</f>
        <v>1196</v>
      </c>
      <c r="U37">
        <v>0</v>
      </c>
      <c r="V37">
        <v>40</v>
      </c>
      <c r="W37">
        <v>40</v>
      </c>
      <c r="X37">
        <v>354</v>
      </c>
      <c r="Y37">
        <v>502</v>
      </c>
      <c r="Z37">
        <v>51</v>
      </c>
      <c r="AA37">
        <v>667</v>
      </c>
      <c r="AB37">
        <v>150</v>
      </c>
      <c r="AC37">
        <v>65</v>
      </c>
      <c r="AD37">
        <v>502</v>
      </c>
      <c r="AE37">
        <v>0</v>
      </c>
      <c r="AF37">
        <v>38</v>
      </c>
      <c r="AG37">
        <v>38</v>
      </c>
      <c r="AH37">
        <v>253</v>
      </c>
      <c r="AI37">
        <v>626</v>
      </c>
      <c r="AJ37">
        <v>65</v>
      </c>
      <c r="AK37">
        <v>626</v>
      </c>
      <c r="AL37">
        <v>442</v>
      </c>
      <c r="AM37">
        <f>1039+157</f>
        <v>1196</v>
      </c>
      <c r="AN37">
        <v>0</v>
      </c>
      <c r="AO37">
        <v>40</v>
      </c>
      <c r="AP37">
        <v>40</v>
      </c>
      <c r="AQ37">
        <v>354</v>
      </c>
      <c r="AR37">
        <v>502</v>
      </c>
      <c r="AS37">
        <v>51</v>
      </c>
      <c r="AT37">
        <v>667</v>
      </c>
      <c r="AU37">
        <v>150</v>
      </c>
      <c r="AV37">
        <v>65</v>
      </c>
      <c r="AW37">
        <v>502</v>
      </c>
      <c r="AX37">
        <v>0</v>
      </c>
      <c r="AY37">
        <v>38</v>
      </c>
      <c r="AZ37">
        <v>38</v>
      </c>
      <c r="BA37">
        <v>253</v>
      </c>
      <c r="BB37">
        <v>626</v>
      </c>
      <c r="BC37">
        <v>65</v>
      </c>
      <c r="BD37">
        <v>626</v>
      </c>
      <c r="BE37">
        <v>442</v>
      </c>
      <c r="BF37">
        <f>1039+157</f>
        <v>1196</v>
      </c>
      <c r="BG37">
        <v>0</v>
      </c>
      <c r="BH37">
        <v>40</v>
      </c>
      <c r="BI37">
        <v>40</v>
      </c>
      <c r="BJ37">
        <v>354</v>
      </c>
      <c r="BK37">
        <v>502</v>
      </c>
      <c r="BL37">
        <v>51</v>
      </c>
      <c r="BM37">
        <v>667</v>
      </c>
      <c r="BN37">
        <v>150</v>
      </c>
      <c r="BO37">
        <v>65</v>
      </c>
      <c r="BP37">
        <v>502</v>
      </c>
      <c r="BQ37">
        <v>0</v>
      </c>
      <c r="BR37">
        <v>38</v>
      </c>
      <c r="BS37">
        <v>38</v>
      </c>
      <c r="BT37">
        <v>253</v>
      </c>
      <c r="BU37">
        <v>626</v>
      </c>
      <c r="BV37">
        <v>65</v>
      </c>
      <c r="BW37">
        <v>626</v>
      </c>
      <c r="BX37">
        <v>442</v>
      </c>
      <c r="BY37">
        <f>1039+157</f>
        <v>1196</v>
      </c>
      <c r="BZ37">
        <v>0</v>
      </c>
      <c r="CA37">
        <v>40</v>
      </c>
      <c r="CB37">
        <v>40</v>
      </c>
      <c r="CC37">
        <v>354</v>
      </c>
      <c r="CD37">
        <v>502</v>
      </c>
      <c r="CE37">
        <v>51</v>
      </c>
      <c r="CF37">
        <v>667</v>
      </c>
      <c r="CG37">
        <v>150</v>
      </c>
    </row>
    <row r="38" spans="1:85" x14ac:dyDescent="0.3">
      <c r="A38" s="3" t="s">
        <v>23</v>
      </c>
      <c r="C38">
        <f>(B36-B37)*C35</f>
        <v>4537</v>
      </c>
      <c r="D38">
        <f>(SUM($B$36:C36)-SUM($B$37:C37))*D35</f>
        <v>211</v>
      </c>
      <c r="E38">
        <f>(SUM($B$36:D36)-SUM($B$37:D37))*E35</f>
        <v>53460</v>
      </c>
      <c r="F38">
        <f>(SUM($B$36:E36)-SUM($B$37:E37))*F35</f>
        <v>15428</v>
      </c>
      <c r="G38">
        <f>(SUM($B$36:F36)-SUM($B$37:F37))*G35</f>
        <v>9420</v>
      </c>
      <c r="H38">
        <f>(SUM($B$36:G36)-SUM($B$37:G37))*H35</f>
        <v>67340</v>
      </c>
      <c r="I38">
        <f>(SUM($B$36:H36)-SUM($B$37:H37))*I35</f>
        <v>8492</v>
      </c>
      <c r="J38">
        <f>(SUM($B$36:I36)-SUM($B$37:I37))*J35</f>
        <v>105764</v>
      </c>
      <c r="K38">
        <f>(SUM($B$36:J36)-SUM($B$37:J37))*K35</f>
        <v>85080</v>
      </c>
      <c r="L38">
        <f>(SUM($B$36:K36)-SUM($B$37:K37))*L35</f>
        <v>144624</v>
      </c>
      <c r="M38">
        <f>(SUM($B$36:L36)-SUM($B$37:L37))*M35</f>
        <v>18876</v>
      </c>
      <c r="N38">
        <f>(SUM($B$36:M36)-SUM($B$37:M37))*N35</f>
        <v>763.5</v>
      </c>
      <c r="O38">
        <f>(SUM($B$36:N36)-SUM($B$37:N37))*O35</f>
        <v>173016</v>
      </c>
      <c r="P38">
        <f>(SUM($B$36:O36)-SUM($B$37:O37))*P35</f>
        <v>61332</v>
      </c>
      <c r="Q38">
        <f>(SUM($B$36:P36)-SUM($B$37:P37))*Q35</f>
        <v>74460</v>
      </c>
      <c r="R38">
        <f>(SUM($B$36:Q36)-SUM($B$37:Q37))*R35</f>
        <v>113220</v>
      </c>
      <c r="S38">
        <f>(SUM($B$36:R36)-SUM($B$37:R37))*S35</f>
        <v>62244</v>
      </c>
      <c r="T38">
        <f>(SUM($B$36:S36)-SUM($B$37:S37))*T35</f>
        <v>125580</v>
      </c>
      <c r="U38">
        <f>(SUM($B$36:T36)-SUM($B$37:T37))*U35</f>
        <v>0</v>
      </c>
      <c r="V38">
        <f>(U36-U37)*V35</f>
        <v>4537</v>
      </c>
      <c r="W38">
        <f>(SUM($B$36:V36)-SUM($B$37:V37))*W35</f>
        <v>211</v>
      </c>
      <c r="X38">
        <f>(SUM($B$36:W36)-SUM($B$37:W37))*X35</f>
        <v>53460</v>
      </c>
      <c r="Y38">
        <f>(SUM($B$36:X36)-SUM($B$37:X37))*Y35</f>
        <v>15428</v>
      </c>
      <c r="Z38">
        <f>(SUM($B$36:Y36)-SUM($B$37:Y37))*Z35</f>
        <v>9420</v>
      </c>
      <c r="AA38">
        <f>(SUM($B$36:Z36)-SUM($B$37:Z37))*AA35</f>
        <v>67340</v>
      </c>
      <c r="AB38">
        <f>(SUM($B$36:AA36)-SUM($B$37:AA37))*AB35</f>
        <v>8492</v>
      </c>
      <c r="AC38">
        <f>(SUM($B$36:AB36)-SUM($B$37:AB37))*AC35</f>
        <v>105764</v>
      </c>
      <c r="AD38">
        <f>(SUM($B$36:AC36)-SUM($B$37:AC37))*AD35</f>
        <v>85080</v>
      </c>
      <c r="AE38">
        <f>(SUM($B$36:AD36)-SUM($B$37:AD37))*AE35</f>
        <v>144624</v>
      </c>
      <c r="AF38">
        <f>(SUM($B$36:AE36)-SUM($B$37:AE37))*AF35</f>
        <v>18876</v>
      </c>
      <c r="AG38">
        <f>(SUM($B$36:AF36)-SUM($B$37:AF37))*AG35</f>
        <v>763.5</v>
      </c>
      <c r="AH38">
        <f>(SUM($B$36:AG36)-SUM($B$37:AG37))*AH35</f>
        <v>173016</v>
      </c>
      <c r="AI38">
        <f>(SUM($B$36:AH36)-SUM($B$37:AH37))*AI35</f>
        <v>61332</v>
      </c>
      <c r="AJ38">
        <f>(SUM($B$36:AI36)-SUM($B$37:AI37))*AJ35</f>
        <v>74460</v>
      </c>
      <c r="AK38">
        <f>(SUM($B$36:AJ36)-SUM($B$37:AJ37))*AK35</f>
        <v>113220</v>
      </c>
      <c r="AL38">
        <f>(SUM($B$36:AK36)-SUM($B$37:AK37))*AL35</f>
        <v>62244</v>
      </c>
      <c r="AM38">
        <f>(SUM($B$36:AL36)-SUM($B$37:AL37))*AM35</f>
        <v>125580</v>
      </c>
      <c r="AN38">
        <f>(SUM($B$36:AM36)-SUM($B$37:AM37))*AN35</f>
        <v>0</v>
      </c>
      <c r="AO38">
        <f>(AN36-AN37)*AO35</f>
        <v>4537</v>
      </c>
      <c r="AP38">
        <f>(SUM($B$36:AO36)-SUM($B$37:AO37))*AP35</f>
        <v>211</v>
      </c>
      <c r="AQ38">
        <f>(SUM($B$36:AP36)-SUM($B$37:AP37))*AQ35</f>
        <v>53460</v>
      </c>
      <c r="AR38">
        <f>(SUM($B$36:AQ36)-SUM($B$37:AQ37))*AR35</f>
        <v>15428</v>
      </c>
      <c r="AS38">
        <f>(SUM($B$36:AR36)-SUM($B$37:AR37))*AS35</f>
        <v>9420</v>
      </c>
      <c r="AT38">
        <f>(SUM($B$36:AS36)-SUM($B$37:AS37))*AT35</f>
        <v>67340</v>
      </c>
      <c r="AU38">
        <f>(SUM($B$36:AT36)-SUM($B$37:AT37))*AU35</f>
        <v>8492</v>
      </c>
      <c r="AV38">
        <f>(SUM($B$36:AU36)-SUM($B$37:AU37))*AV35</f>
        <v>105764</v>
      </c>
      <c r="AW38">
        <f>(SUM($B$36:AV36)-SUM($B$37:AV37))*AW35</f>
        <v>85080</v>
      </c>
      <c r="AX38">
        <f>(SUM($B$36:AW36)-SUM($B$37:AW37))*AX35</f>
        <v>144624</v>
      </c>
      <c r="AY38">
        <f>(SUM($B$36:AX36)-SUM($B$37:AX37))*AY35</f>
        <v>18876</v>
      </c>
      <c r="AZ38">
        <f>(SUM($B$36:AY36)-SUM($B$37:AY37))*AZ35</f>
        <v>763.5</v>
      </c>
      <c r="BA38">
        <f>(SUM($B$36:AZ36)-SUM($B$37:AZ37))*BA35</f>
        <v>173016</v>
      </c>
      <c r="BB38">
        <f>(SUM($B$36:BA36)-SUM($B$37:BA37))*BB35</f>
        <v>61332</v>
      </c>
      <c r="BC38">
        <f>(SUM($B$36:BB36)-SUM($B$37:BB37))*BC35</f>
        <v>74460</v>
      </c>
      <c r="BD38">
        <f>(SUM($B$36:BC36)-SUM($B$37:BC37))*BD35</f>
        <v>113220</v>
      </c>
      <c r="BE38">
        <f>(SUM($B$36:BD36)-SUM($B$37:BD37))*BE35</f>
        <v>62244</v>
      </c>
      <c r="BF38">
        <f>(SUM($B$36:BE36)-SUM($B$37:BE37))*BF35</f>
        <v>129675</v>
      </c>
      <c r="BG38">
        <f>(SUM($B$36:BF36)-SUM($B$37:BF37))*BG35</f>
        <v>0</v>
      </c>
      <c r="BH38">
        <f>(BG36-BG37)*BH35</f>
        <v>4537</v>
      </c>
      <c r="BI38">
        <f>(SUM($B$36:BH36)-SUM($B$37:BH37))*BI35</f>
        <v>230.5</v>
      </c>
      <c r="BJ38">
        <f>(SUM($B$36:BI36)-SUM($B$37:BI37))*BJ35</f>
        <v>57672</v>
      </c>
      <c r="BK38">
        <f>(SUM($B$36:BJ36)-SUM($B$37:BJ37))*BK35</f>
        <v>16910</v>
      </c>
      <c r="BL38">
        <f>(SUM($B$36:BK36)-SUM($B$37:BK37))*BL35</f>
        <v>11760</v>
      </c>
      <c r="BM38">
        <f>(SUM($B$36:BL36)-SUM($B$37:BL37))*BM35</f>
        <v>73112</v>
      </c>
      <c r="BN38">
        <f>(SUM($B$36:BM36)-SUM($B$37:BM37))*BN35</f>
        <v>8921</v>
      </c>
      <c r="BO38">
        <f>(SUM($B$36:BN36)-SUM($B$37:BN37))*BO35</f>
        <v>111107</v>
      </c>
      <c r="BP38">
        <f>(SUM($B$36:BO36)-SUM($B$37:BO37))*BP35</f>
        <v>87420</v>
      </c>
      <c r="BQ38">
        <f>(SUM($B$36:BP36)-SUM($B$37:BP37))*BQ35</f>
        <v>149733</v>
      </c>
      <c r="BR38">
        <f>(SUM($B$36:BQ36)-SUM($B$37:BQ37))*BR35</f>
        <v>19383</v>
      </c>
      <c r="BS38">
        <f>(SUM($B$36:BR36)-SUM($B$37:BR37))*BS35</f>
        <v>783</v>
      </c>
      <c r="BT38">
        <f>(SUM($B$36:BS36)-SUM($B$37:BS37))*BT35</f>
        <v>177228</v>
      </c>
      <c r="BU38">
        <f>(SUM($B$36:BT36)-SUM($B$37:BT37))*BU35</f>
        <v>62814</v>
      </c>
      <c r="BV38">
        <f>(SUM($B$36:BU36)-SUM($B$37:BU37))*BV35</f>
        <v>76800</v>
      </c>
      <c r="BW38">
        <f>(SUM($B$36:BV36)-SUM($B$37:BV37))*BW35</f>
        <v>115560</v>
      </c>
      <c r="BX38">
        <f>(SUM($B$36:BW36)-SUM($B$37:BW37))*BX35</f>
        <v>63726</v>
      </c>
      <c r="BY38">
        <f>(SUM($B$36:BX36)-SUM($B$37:BX37))*BY35</f>
        <v>129675</v>
      </c>
      <c r="BZ38">
        <f>(SUM($B$36:BY36)-SUM($B$37:BY37))*BZ35</f>
        <v>0</v>
      </c>
      <c r="CA38">
        <f>(BZ36-BZ37)*CA35</f>
        <v>4537</v>
      </c>
      <c r="CB38">
        <f>(SUM($B$36:CA36)-SUM($B$37:CA37))*CB35</f>
        <v>230.5</v>
      </c>
      <c r="CC38">
        <f>(SUM($B$36:CB36)-SUM($B$37:CB37))*CC35</f>
        <v>57672</v>
      </c>
      <c r="CD38">
        <f>(SUM($B$36:CC36)-SUM($B$37:CC37))*CD35</f>
        <v>16910</v>
      </c>
      <c r="CE38">
        <f>(SUM($B$36:CD36)-SUM($B$37:CD37))*CE35</f>
        <v>11760</v>
      </c>
      <c r="CF38">
        <f>(SUM($B$36:CE36)-SUM($B$37:CE37))*CF35</f>
        <v>73112</v>
      </c>
      <c r="CG38">
        <f>(SUM($B$36:CF36)-SUM($B$37:CF37))*CG35</f>
        <v>8921</v>
      </c>
    </row>
    <row r="39" spans="1:85" x14ac:dyDescent="0.3">
      <c r="A39" s="3" t="s">
        <v>24</v>
      </c>
      <c r="B39">
        <f>SUM(38:38)</f>
        <v>4716151.5</v>
      </c>
    </row>
    <row r="40" spans="1:85" x14ac:dyDescent="0.3">
      <c r="A40" s="3" t="s">
        <v>27</v>
      </c>
      <c r="B40">
        <v>4100</v>
      </c>
    </row>
    <row r="41" spans="1:85" x14ac:dyDescent="0.3">
      <c r="A41" s="3" t="s">
        <v>25</v>
      </c>
      <c r="B41">
        <f>B40*B27</f>
        <v>20067450</v>
      </c>
    </row>
    <row r="42" spans="1:85" x14ac:dyDescent="0.3">
      <c r="A42" s="4" t="s">
        <v>26</v>
      </c>
      <c r="B42" s="11">
        <f>B39/B41</f>
        <v>0.23501498695648923</v>
      </c>
    </row>
    <row r="43" spans="1:85" x14ac:dyDescent="0.3">
      <c r="B43" s="9">
        <f>1-B42</f>
        <v>0.76498501304351074</v>
      </c>
    </row>
    <row r="55" spans="1:2" ht="15" thickBot="1" x14ac:dyDescent="0.35"/>
    <row r="56" spans="1:2" ht="18.600000000000001" thickBot="1" x14ac:dyDescent="0.4">
      <c r="A56" s="1" t="s">
        <v>28</v>
      </c>
    </row>
    <row r="58" spans="1:2" x14ac:dyDescent="0.3">
      <c r="A58" t="s">
        <v>31</v>
      </c>
      <c r="B58">
        <v>5180</v>
      </c>
    </row>
    <row r="59" spans="1:2" x14ac:dyDescent="0.3">
      <c r="A59" t="s">
        <v>29</v>
      </c>
      <c r="B59">
        <f>100000/12</f>
        <v>8333.3333333333339</v>
      </c>
    </row>
    <row r="60" spans="1:2" x14ac:dyDescent="0.3">
      <c r="A60" t="s">
        <v>30</v>
      </c>
      <c r="B60">
        <f>250000/12</f>
        <v>20833.333333333332</v>
      </c>
    </row>
    <row r="61" spans="1:2" x14ac:dyDescent="0.3">
      <c r="A61" t="s">
        <v>37</v>
      </c>
      <c r="B61">
        <f>SUM(B58:B60)</f>
        <v>34346.666666666664</v>
      </c>
    </row>
    <row r="62" spans="1:2" x14ac:dyDescent="0.3">
      <c r="A62" t="s">
        <v>38</v>
      </c>
      <c r="B62">
        <f>SUM(36:36)</f>
        <v>25235</v>
      </c>
    </row>
    <row r="63" spans="1:2" x14ac:dyDescent="0.3">
      <c r="A63" t="s">
        <v>39</v>
      </c>
      <c r="B63">
        <f>SUM(37:37)</f>
        <v>24424</v>
      </c>
    </row>
    <row r="65" spans="1:105" x14ac:dyDescent="0.3">
      <c r="A65" s="3" t="s">
        <v>12</v>
      </c>
      <c r="B65" t="s">
        <v>1</v>
      </c>
      <c r="C65" t="s">
        <v>18</v>
      </c>
      <c r="D65" t="s">
        <v>19</v>
      </c>
      <c r="E65" t="s">
        <v>3</v>
      </c>
      <c r="F65" t="s">
        <v>4</v>
      </c>
      <c r="G65" t="s">
        <v>5</v>
      </c>
      <c r="H65" t="s">
        <v>6</v>
      </c>
      <c r="I65" t="s">
        <v>7</v>
      </c>
      <c r="J65" t="s">
        <v>5</v>
      </c>
      <c r="K65" t="s">
        <v>4</v>
      </c>
      <c r="L65" t="s">
        <v>1</v>
      </c>
      <c r="M65" t="s">
        <v>18</v>
      </c>
      <c r="N65" t="s">
        <v>19</v>
      </c>
      <c r="O65" t="s">
        <v>3</v>
      </c>
      <c r="P65" t="s">
        <v>4</v>
      </c>
      <c r="Q65" t="s">
        <v>5</v>
      </c>
      <c r="R65" t="s">
        <v>4</v>
      </c>
      <c r="S65" t="s">
        <v>3</v>
      </c>
      <c r="T65" t="s">
        <v>1</v>
      </c>
      <c r="U65" t="s">
        <v>1</v>
      </c>
      <c r="V65" t="s">
        <v>18</v>
      </c>
      <c r="W65" t="s">
        <v>19</v>
      </c>
      <c r="X65" t="s">
        <v>3</v>
      </c>
      <c r="Y65" t="s">
        <v>4</v>
      </c>
      <c r="Z65" t="s">
        <v>5</v>
      </c>
      <c r="AA65" t="s">
        <v>6</v>
      </c>
      <c r="AB65" t="s">
        <v>7</v>
      </c>
      <c r="AC65" t="s">
        <v>5</v>
      </c>
      <c r="AD65" t="s">
        <v>4</v>
      </c>
      <c r="AE65" t="s">
        <v>1</v>
      </c>
      <c r="AF65" t="s">
        <v>18</v>
      </c>
      <c r="AG65" t="s">
        <v>19</v>
      </c>
      <c r="AH65" t="s">
        <v>3</v>
      </c>
      <c r="AI65" t="s">
        <v>4</v>
      </c>
      <c r="AJ65" t="s">
        <v>5</v>
      </c>
      <c r="AK65" t="s">
        <v>4</v>
      </c>
      <c r="AL65" t="s">
        <v>3</v>
      </c>
      <c r="AM65" t="s">
        <v>1</v>
      </c>
      <c r="AN65" t="s">
        <v>1</v>
      </c>
      <c r="AO65" t="s">
        <v>18</v>
      </c>
      <c r="AP65" t="s">
        <v>19</v>
      </c>
      <c r="AQ65" t="s">
        <v>3</v>
      </c>
      <c r="AR65" t="s">
        <v>4</v>
      </c>
      <c r="AS65" t="s">
        <v>5</v>
      </c>
      <c r="AT65" t="s">
        <v>6</v>
      </c>
      <c r="AU65" t="s">
        <v>7</v>
      </c>
      <c r="AV65" t="s">
        <v>5</v>
      </c>
      <c r="AW65" t="s">
        <v>4</v>
      </c>
      <c r="AX65" t="s">
        <v>1</v>
      </c>
      <c r="AY65" t="s">
        <v>18</v>
      </c>
      <c r="AZ65" t="s">
        <v>19</v>
      </c>
      <c r="BA65" t="s">
        <v>3</v>
      </c>
      <c r="BB65" t="s">
        <v>4</v>
      </c>
      <c r="BC65" t="s">
        <v>5</v>
      </c>
      <c r="BD65" t="s">
        <v>4</v>
      </c>
      <c r="BE65" t="s">
        <v>3</v>
      </c>
      <c r="BF65" t="s">
        <v>1</v>
      </c>
      <c r="BG65" t="s">
        <v>1</v>
      </c>
      <c r="BH65" t="s">
        <v>18</v>
      </c>
      <c r="BI65" t="s">
        <v>19</v>
      </c>
      <c r="BJ65" t="s">
        <v>3</v>
      </c>
      <c r="BK65" t="s">
        <v>4</v>
      </c>
      <c r="BL65" t="s">
        <v>5</v>
      </c>
      <c r="BM65" t="s">
        <v>6</v>
      </c>
      <c r="BN65" t="s">
        <v>7</v>
      </c>
      <c r="BO65" t="s">
        <v>5</v>
      </c>
      <c r="BP65" t="s">
        <v>4</v>
      </c>
      <c r="BQ65" t="s">
        <v>1</v>
      </c>
      <c r="BR65" t="s">
        <v>18</v>
      </c>
      <c r="BS65" t="s">
        <v>19</v>
      </c>
      <c r="BT65" t="s">
        <v>3</v>
      </c>
      <c r="BU65" t="s">
        <v>4</v>
      </c>
      <c r="BV65" t="s">
        <v>5</v>
      </c>
      <c r="BW65" t="s">
        <v>4</v>
      </c>
      <c r="BX65" t="s">
        <v>3</v>
      </c>
      <c r="BY65" t="s">
        <v>1</v>
      </c>
      <c r="BZ65" t="s">
        <v>1</v>
      </c>
      <c r="CA65" t="s">
        <v>18</v>
      </c>
      <c r="CB65" t="s">
        <v>19</v>
      </c>
      <c r="CC65" t="s">
        <v>3</v>
      </c>
      <c r="CD65" t="s">
        <v>4</v>
      </c>
      <c r="CE65" t="s">
        <v>5</v>
      </c>
      <c r="CF65" t="s">
        <v>6</v>
      </c>
      <c r="CG65" t="s">
        <v>7</v>
      </c>
    </row>
    <row r="66" spans="1:105" x14ac:dyDescent="0.3">
      <c r="A66" s="3" t="s">
        <v>32</v>
      </c>
      <c r="B66" s="10">
        <f t="shared" ref="B66:AG66" si="11">B36/$B$62</f>
        <v>1.3829998018624926E-2</v>
      </c>
      <c r="C66" s="10">
        <f t="shared" si="11"/>
        <v>4.4779076679215372E-3</v>
      </c>
      <c r="D66" s="10">
        <f t="shared" si="11"/>
        <v>4.4779076679215372E-3</v>
      </c>
      <c r="E66" s="10">
        <f t="shared" si="11"/>
        <v>1.0501287893798296E-2</v>
      </c>
      <c r="F66" s="10">
        <f t="shared" si="11"/>
        <v>1.0025757875965921E-2</v>
      </c>
      <c r="G66" s="10">
        <f t="shared" si="11"/>
        <v>1.3829998018624926E-2</v>
      </c>
      <c r="H66" s="10">
        <f t="shared" si="11"/>
        <v>3.8993461462254804E-2</v>
      </c>
      <c r="I66" s="10">
        <f t="shared" si="11"/>
        <v>5.9441252229046962E-3</v>
      </c>
      <c r="J66" s="10">
        <f t="shared" si="11"/>
        <v>2.8175153556568258E-2</v>
      </c>
      <c r="K66" s="10">
        <f t="shared" si="11"/>
        <v>7.4499702793738853E-3</v>
      </c>
      <c r="L66" s="10">
        <f t="shared" si="11"/>
        <v>1.3790370517138894E-2</v>
      </c>
      <c r="M66" s="10">
        <f t="shared" si="11"/>
        <v>4.4779076679215372E-3</v>
      </c>
      <c r="N66" s="10">
        <f t="shared" si="11"/>
        <v>4.4779076679215372E-3</v>
      </c>
      <c r="O66" s="10">
        <f t="shared" si="11"/>
        <v>1.0501287893798296E-2</v>
      </c>
      <c r="P66" s="10">
        <f t="shared" si="11"/>
        <v>1.0025757875965921E-2</v>
      </c>
      <c r="Q66" s="10">
        <f t="shared" si="11"/>
        <v>2.8175153556568258E-2</v>
      </c>
      <c r="R66" s="10">
        <f t="shared" si="11"/>
        <v>1.4939568060233803E-2</v>
      </c>
      <c r="S66" s="10">
        <f t="shared" si="11"/>
        <v>0</v>
      </c>
      <c r="T66" s="10">
        <f t="shared" si="11"/>
        <v>0</v>
      </c>
      <c r="U66" s="10">
        <f t="shared" si="11"/>
        <v>1.3829998018624926E-2</v>
      </c>
      <c r="V66" s="10">
        <f t="shared" si="11"/>
        <v>4.4779076679215372E-3</v>
      </c>
      <c r="W66" s="10">
        <f t="shared" si="11"/>
        <v>4.4779076679215372E-3</v>
      </c>
      <c r="X66" s="10">
        <f t="shared" si="11"/>
        <v>1.0501287893798296E-2</v>
      </c>
      <c r="Y66" s="10">
        <f t="shared" si="11"/>
        <v>1.0025757875965921E-2</v>
      </c>
      <c r="Z66" s="10">
        <f t="shared" si="11"/>
        <v>1.3829998018624926E-2</v>
      </c>
      <c r="AA66" s="10">
        <f t="shared" si="11"/>
        <v>3.8993461462254804E-2</v>
      </c>
      <c r="AB66" s="10">
        <f t="shared" si="11"/>
        <v>5.9441252229046962E-3</v>
      </c>
      <c r="AC66" s="10">
        <f t="shared" si="11"/>
        <v>2.8175153556568258E-2</v>
      </c>
      <c r="AD66" s="10">
        <f t="shared" si="11"/>
        <v>7.4499702793738853E-3</v>
      </c>
      <c r="AE66" s="10">
        <f t="shared" si="11"/>
        <v>1.3790370517138894E-2</v>
      </c>
      <c r="AF66" s="10">
        <f t="shared" si="11"/>
        <v>4.4779076679215372E-3</v>
      </c>
      <c r="AG66" s="10">
        <f t="shared" si="11"/>
        <v>4.4779076679215372E-3</v>
      </c>
      <c r="AH66" s="10">
        <f t="shared" ref="AH66:BM66" si="12">AH36/$B$62</f>
        <v>1.0501287893798296E-2</v>
      </c>
      <c r="AI66" s="10">
        <f t="shared" si="12"/>
        <v>1.0025757875965921E-2</v>
      </c>
      <c r="AJ66" s="10">
        <f t="shared" si="12"/>
        <v>2.8175153556568258E-2</v>
      </c>
      <c r="AK66" s="10">
        <f t="shared" si="12"/>
        <v>1.4939568060233803E-2</v>
      </c>
      <c r="AL66" s="10">
        <f t="shared" si="12"/>
        <v>0</v>
      </c>
      <c r="AM66" s="10">
        <f t="shared" si="12"/>
        <v>0</v>
      </c>
      <c r="AN66" s="10">
        <f t="shared" si="12"/>
        <v>1.3829998018624926E-2</v>
      </c>
      <c r="AO66" s="10">
        <f t="shared" si="12"/>
        <v>4.4779076679215372E-3</v>
      </c>
      <c r="AP66" s="10">
        <f t="shared" si="12"/>
        <v>4.4779076679215372E-3</v>
      </c>
      <c r="AQ66" s="10">
        <f t="shared" si="12"/>
        <v>1.0501287893798296E-2</v>
      </c>
      <c r="AR66" s="10">
        <f t="shared" si="12"/>
        <v>1.0025757875965921E-2</v>
      </c>
      <c r="AS66" s="10">
        <f t="shared" si="12"/>
        <v>1.3829998018624926E-2</v>
      </c>
      <c r="AT66" s="10">
        <f t="shared" si="12"/>
        <v>3.8993461462254804E-2</v>
      </c>
      <c r="AU66" s="10">
        <f t="shared" si="12"/>
        <v>5.9441252229046962E-3</v>
      </c>
      <c r="AV66" s="10">
        <f t="shared" si="12"/>
        <v>2.8175153556568258E-2</v>
      </c>
      <c r="AW66" s="10">
        <f t="shared" si="12"/>
        <v>7.4499702793738853E-3</v>
      </c>
      <c r="AX66" s="10">
        <f t="shared" si="12"/>
        <v>1.3790370517138894E-2</v>
      </c>
      <c r="AY66" s="10">
        <f t="shared" si="12"/>
        <v>4.4779076679215372E-3</v>
      </c>
      <c r="AZ66" s="10">
        <f t="shared" si="12"/>
        <v>4.4779076679215372E-3</v>
      </c>
      <c r="BA66" s="10">
        <f t="shared" si="12"/>
        <v>1.0501287893798296E-2</v>
      </c>
      <c r="BB66" s="10">
        <f t="shared" si="12"/>
        <v>1.0025757875965921E-2</v>
      </c>
      <c r="BC66" s="10">
        <f t="shared" si="12"/>
        <v>2.8175153556568258E-2</v>
      </c>
      <c r="BD66" s="10">
        <f t="shared" si="12"/>
        <v>1.4939568060233803E-2</v>
      </c>
      <c r="BE66" s="10">
        <f t="shared" si="12"/>
        <v>1.5454725579552209E-3</v>
      </c>
      <c r="BF66" s="10">
        <f t="shared" si="12"/>
        <v>0</v>
      </c>
      <c r="BG66" s="10">
        <f t="shared" si="12"/>
        <v>1.3829998018624926E-2</v>
      </c>
      <c r="BH66" s="10">
        <f t="shared" si="12"/>
        <v>4.4779076679215372E-3</v>
      </c>
      <c r="BI66" s="10">
        <f t="shared" si="12"/>
        <v>4.4779076679215372E-3</v>
      </c>
      <c r="BJ66" s="10">
        <f t="shared" si="12"/>
        <v>1.0501287893798296E-2</v>
      </c>
      <c r="BK66" s="10">
        <f t="shared" si="12"/>
        <v>1.0025757875965921E-2</v>
      </c>
      <c r="BL66" s="10">
        <f t="shared" si="12"/>
        <v>1.3829998018624926E-2</v>
      </c>
      <c r="BM66" s="10">
        <f t="shared" si="12"/>
        <v>3.8993461462254804E-2</v>
      </c>
      <c r="BN66" s="10">
        <f t="shared" ref="BN66:CG66" si="13">BN36/$B$62</f>
        <v>5.9441252229046962E-3</v>
      </c>
      <c r="BO66" s="10">
        <f t="shared" si="13"/>
        <v>2.8175153556568258E-2</v>
      </c>
      <c r="BP66" s="10">
        <f t="shared" si="13"/>
        <v>7.4499702793738853E-3</v>
      </c>
      <c r="BQ66" s="10">
        <f t="shared" si="13"/>
        <v>1.3790370517138894E-2</v>
      </c>
      <c r="BR66" s="10">
        <f t="shared" si="13"/>
        <v>4.4779076679215372E-3</v>
      </c>
      <c r="BS66" s="10">
        <f t="shared" si="13"/>
        <v>4.4779076679215372E-3</v>
      </c>
      <c r="BT66" s="10">
        <f t="shared" si="13"/>
        <v>1.0501287893798296E-2</v>
      </c>
      <c r="BU66" s="10">
        <f t="shared" si="13"/>
        <v>1.0025757875965921E-2</v>
      </c>
      <c r="BV66" s="10">
        <f t="shared" si="13"/>
        <v>2.8175153556568258E-2</v>
      </c>
      <c r="BW66" s="10">
        <f t="shared" si="13"/>
        <v>1.4939568060233803E-2</v>
      </c>
      <c r="BX66" s="10">
        <f t="shared" si="13"/>
        <v>0</v>
      </c>
      <c r="BY66" s="10">
        <f t="shared" si="13"/>
        <v>0</v>
      </c>
      <c r="BZ66" s="10">
        <f t="shared" si="13"/>
        <v>1.3829998018624926E-2</v>
      </c>
      <c r="CA66" s="10">
        <f t="shared" si="13"/>
        <v>4.4779076679215372E-3</v>
      </c>
      <c r="CB66" s="10">
        <f t="shared" si="13"/>
        <v>4.4779076679215372E-3</v>
      </c>
      <c r="CC66" s="10">
        <f t="shared" si="13"/>
        <v>1.0501287893798296E-2</v>
      </c>
      <c r="CD66" s="10">
        <f t="shared" si="13"/>
        <v>1.0025757875965921E-2</v>
      </c>
      <c r="CE66" s="10">
        <f t="shared" si="13"/>
        <v>1.3829998018624926E-2</v>
      </c>
      <c r="CF66" s="10">
        <f t="shared" si="13"/>
        <v>3.8993461462254804E-2</v>
      </c>
      <c r="CG66" s="10">
        <f t="shared" si="13"/>
        <v>5.9441252229046962E-3</v>
      </c>
      <c r="CH66" s="12"/>
    </row>
    <row r="67" spans="1:105" x14ac:dyDescent="0.3">
      <c r="A67" s="7" t="s">
        <v>33</v>
      </c>
      <c r="B67" s="10">
        <f t="shared" ref="B67:AG67" si="14">B37/$B$62</f>
        <v>0</v>
      </c>
      <c r="C67" s="10">
        <f t="shared" si="14"/>
        <v>1.5851000594412521E-3</v>
      </c>
      <c r="D67" s="10">
        <f t="shared" si="14"/>
        <v>1.5851000594412521E-3</v>
      </c>
      <c r="E67" s="10">
        <f t="shared" si="14"/>
        <v>1.4028135526055082E-2</v>
      </c>
      <c r="F67" s="10">
        <f t="shared" si="14"/>
        <v>1.9893005745987714E-2</v>
      </c>
      <c r="G67" s="10">
        <f t="shared" si="14"/>
        <v>2.0210025757875965E-3</v>
      </c>
      <c r="H67" s="10">
        <f t="shared" si="14"/>
        <v>2.6431543491182881E-2</v>
      </c>
      <c r="I67" s="10">
        <f t="shared" si="14"/>
        <v>5.9441252229046962E-3</v>
      </c>
      <c r="J67" s="10">
        <f t="shared" si="14"/>
        <v>2.5757875965920348E-3</v>
      </c>
      <c r="K67" s="10">
        <f t="shared" si="14"/>
        <v>1.9893005745987714E-2</v>
      </c>
      <c r="L67" s="10">
        <f t="shared" si="14"/>
        <v>0</v>
      </c>
      <c r="M67" s="10">
        <f t="shared" si="14"/>
        <v>1.5058450564691896E-3</v>
      </c>
      <c r="N67" s="10">
        <f t="shared" si="14"/>
        <v>1.5058450564691896E-3</v>
      </c>
      <c r="O67" s="10">
        <f t="shared" si="14"/>
        <v>1.0025757875965921E-2</v>
      </c>
      <c r="P67" s="10">
        <f t="shared" si="14"/>
        <v>2.4806815930255598E-2</v>
      </c>
      <c r="Q67" s="10">
        <f t="shared" si="14"/>
        <v>2.5757875965920348E-3</v>
      </c>
      <c r="R67" s="10">
        <f t="shared" si="14"/>
        <v>2.4806815930255598E-2</v>
      </c>
      <c r="S67" s="10">
        <f t="shared" si="14"/>
        <v>1.7515355656825837E-2</v>
      </c>
      <c r="T67" s="10">
        <f t="shared" si="14"/>
        <v>4.7394491777293442E-2</v>
      </c>
      <c r="U67" s="10">
        <f t="shared" si="14"/>
        <v>0</v>
      </c>
      <c r="V67" s="10">
        <f t="shared" si="14"/>
        <v>1.5851000594412521E-3</v>
      </c>
      <c r="W67" s="10">
        <f t="shared" si="14"/>
        <v>1.5851000594412521E-3</v>
      </c>
      <c r="X67" s="10">
        <f t="shared" si="14"/>
        <v>1.4028135526055082E-2</v>
      </c>
      <c r="Y67" s="10">
        <f t="shared" si="14"/>
        <v>1.9893005745987714E-2</v>
      </c>
      <c r="Z67" s="10">
        <f t="shared" si="14"/>
        <v>2.0210025757875965E-3</v>
      </c>
      <c r="AA67" s="10">
        <f t="shared" si="14"/>
        <v>2.6431543491182881E-2</v>
      </c>
      <c r="AB67" s="10">
        <f t="shared" si="14"/>
        <v>5.9441252229046962E-3</v>
      </c>
      <c r="AC67" s="10">
        <f t="shared" si="14"/>
        <v>2.5757875965920348E-3</v>
      </c>
      <c r="AD67" s="10">
        <f t="shared" si="14"/>
        <v>1.9893005745987714E-2</v>
      </c>
      <c r="AE67" s="10">
        <f t="shared" si="14"/>
        <v>0</v>
      </c>
      <c r="AF67" s="10">
        <f t="shared" si="14"/>
        <v>1.5058450564691896E-3</v>
      </c>
      <c r="AG67" s="10">
        <f t="shared" si="14"/>
        <v>1.5058450564691896E-3</v>
      </c>
      <c r="AH67" s="10">
        <f t="shared" ref="AH67:BM67" si="15">AH37/$B$62</f>
        <v>1.0025757875965921E-2</v>
      </c>
      <c r="AI67" s="10">
        <f t="shared" si="15"/>
        <v>2.4806815930255598E-2</v>
      </c>
      <c r="AJ67" s="10">
        <f t="shared" si="15"/>
        <v>2.5757875965920348E-3</v>
      </c>
      <c r="AK67" s="10">
        <f t="shared" si="15"/>
        <v>2.4806815930255598E-2</v>
      </c>
      <c r="AL67" s="10">
        <f t="shared" si="15"/>
        <v>1.7515355656825837E-2</v>
      </c>
      <c r="AM67" s="10">
        <f t="shared" si="15"/>
        <v>4.7394491777293442E-2</v>
      </c>
      <c r="AN67" s="10">
        <f t="shared" si="15"/>
        <v>0</v>
      </c>
      <c r="AO67" s="10">
        <f t="shared" si="15"/>
        <v>1.5851000594412521E-3</v>
      </c>
      <c r="AP67" s="10">
        <f t="shared" si="15"/>
        <v>1.5851000594412521E-3</v>
      </c>
      <c r="AQ67" s="10">
        <f t="shared" si="15"/>
        <v>1.4028135526055082E-2</v>
      </c>
      <c r="AR67" s="10">
        <f t="shared" si="15"/>
        <v>1.9893005745987714E-2</v>
      </c>
      <c r="AS67" s="10">
        <f t="shared" si="15"/>
        <v>2.0210025757875965E-3</v>
      </c>
      <c r="AT67" s="10">
        <f t="shared" si="15"/>
        <v>2.6431543491182881E-2</v>
      </c>
      <c r="AU67" s="10">
        <f t="shared" si="15"/>
        <v>5.9441252229046962E-3</v>
      </c>
      <c r="AV67" s="10">
        <f t="shared" si="15"/>
        <v>2.5757875965920348E-3</v>
      </c>
      <c r="AW67" s="10">
        <f t="shared" si="15"/>
        <v>1.9893005745987714E-2</v>
      </c>
      <c r="AX67" s="10">
        <f t="shared" si="15"/>
        <v>0</v>
      </c>
      <c r="AY67" s="10">
        <f t="shared" si="15"/>
        <v>1.5058450564691896E-3</v>
      </c>
      <c r="AZ67" s="10">
        <f t="shared" si="15"/>
        <v>1.5058450564691896E-3</v>
      </c>
      <c r="BA67" s="10">
        <f t="shared" si="15"/>
        <v>1.0025757875965921E-2</v>
      </c>
      <c r="BB67" s="10">
        <f t="shared" si="15"/>
        <v>2.4806815930255598E-2</v>
      </c>
      <c r="BC67" s="10">
        <f t="shared" si="15"/>
        <v>2.5757875965920348E-3</v>
      </c>
      <c r="BD67" s="10">
        <f t="shared" si="15"/>
        <v>2.4806815930255598E-2</v>
      </c>
      <c r="BE67" s="10">
        <f t="shared" si="15"/>
        <v>1.7515355656825837E-2</v>
      </c>
      <c r="BF67" s="10">
        <f t="shared" si="15"/>
        <v>4.7394491777293442E-2</v>
      </c>
      <c r="BG67" s="10">
        <f t="shared" si="15"/>
        <v>0</v>
      </c>
      <c r="BH67" s="10">
        <f t="shared" si="15"/>
        <v>1.5851000594412521E-3</v>
      </c>
      <c r="BI67" s="10">
        <f t="shared" si="15"/>
        <v>1.5851000594412521E-3</v>
      </c>
      <c r="BJ67" s="10">
        <f t="shared" si="15"/>
        <v>1.4028135526055082E-2</v>
      </c>
      <c r="BK67" s="10">
        <f t="shared" si="15"/>
        <v>1.9893005745987714E-2</v>
      </c>
      <c r="BL67" s="10">
        <f t="shared" si="15"/>
        <v>2.0210025757875965E-3</v>
      </c>
      <c r="BM67" s="10">
        <f t="shared" si="15"/>
        <v>2.6431543491182881E-2</v>
      </c>
      <c r="BN67" s="10">
        <f t="shared" ref="BN67:CG67" si="16">BN37/$B$62</f>
        <v>5.9441252229046962E-3</v>
      </c>
      <c r="BO67" s="10">
        <f t="shared" si="16"/>
        <v>2.5757875965920348E-3</v>
      </c>
      <c r="BP67" s="10">
        <f t="shared" si="16"/>
        <v>1.9893005745987714E-2</v>
      </c>
      <c r="BQ67" s="10">
        <f t="shared" si="16"/>
        <v>0</v>
      </c>
      <c r="BR67" s="10">
        <f t="shared" si="16"/>
        <v>1.5058450564691896E-3</v>
      </c>
      <c r="BS67" s="10">
        <f t="shared" si="16"/>
        <v>1.5058450564691896E-3</v>
      </c>
      <c r="BT67" s="10">
        <f t="shared" si="16"/>
        <v>1.0025757875965921E-2</v>
      </c>
      <c r="BU67" s="10">
        <f t="shared" si="16"/>
        <v>2.4806815930255598E-2</v>
      </c>
      <c r="BV67" s="10">
        <f t="shared" si="16"/>
        <v>2.5757875965920348E-3</v>
      </c>
      <c r="BW67" s="10">
        <f t="shared" si="16"/>
        <v>2.4806815930255598E-2</v>
      </c>
      <c r="BX67" s="10">
        <f t="shared" si="16"/>
        <v>1.7515355656825837E-2</v>
      </c>
      <c r="BY67" s="10">
        <f t="shared" si="16"/>
        <v>4.7394491777293442E-2</v>
      </c>
      <c r="BZ67" s="10">
        <f t="shared" si="16"/>
        <v>0</v>
      </c>
      <c r="CA67" s="10">
        <f t="shared" si="16"/>
        <v>1.5851000594412521E-3</v>
      </c>
      <c r="CB67" s="10">
        <f t="shared" si="16"/>
        <v>1.5851000594412521E-3</v>
      </c>
      <c r="CC67" s="10">
        <f t="shared" si="16"/>
        <v>1.4028135526055082E-2</v>
      </c>
      <c r="CD67" s="10">
        <f t="shared" si="16"/>
        <v>1.9893005745987714E-2</v>
      </c>
      <c r="CE67" s="10">
        <f t="shared" si="16"/>
        <v>2.0210025757875965E-3</v>
      </c>
      <c r="CF67" s="10">
        <f t="shared" si="16"/>
        <v>2.6431543491182881E-2</v>
      </c>
      <c r="CG67" s="10">
        <f t="shared" si="16"/>
        <v>5.9441252229046962E-3</v>
      </c>
    </row>
    <row r="68" spans="1:105" x14ac:dyDescent="0.3">
      <c r="A68" s="7" t="s">
        <v>36</v>
      </c>
      <c r="B68">
        <f>$B$61*B66</f>
        <v>475.01433194637076</v>
      </c>
      <c r="C68">
        <f t="shared" ref="C68:BN68" si="17">$B$61*C66</f>
        <v>153.80120203421171</v>
      </c>
      <c r="D68">
        <f t="shared" si="17"/>
        <v>153.80120203421171</v>
      </c>
      <c r="E68">
        <f t="shared" si="17"/>
        <v>360.68423485899211</v>
      </c>
      <c r="F68">
        <f t="shared" si="17"/>
        <v>344.35136384650946</v>
      </c>
      <c r="G68">
        <f t="shared" si="17"/>
        <v>475.01433194637076</v>
      </c>
      <c r="H68">
        <f t="shared" si="17"/>
        <v>1339.2954230235782</v>
      </c>
      <c r="I68">
        <f t="shared" si="17"/>
        <v>204.16088765603328</v>
      </c>
      <c r="J68">
        <f t="shared" si="17"/>
        <v>967.72260748959775</v>
      </c>
      <c r="K68">
        <f t="shared" si="17"/>
        <v>255.88164586222837</v>
      </c>
      <c r="L68">
        <f t="shared" si="17"/>
        <v>473.65325936199719</v>
      </c>
      <c r="M68">
        <f t="shared" si="17"/>
        <v>153.80120203421171</v>
      </c>
      <c r="N68">
        <f t="shared" si="17"/>
        <v>153.80120203421171</v>
      </c>
      <c r="O68">
        <f t="shared" si="17"/>
        <v>360.68423485899211</v>
      </c>
      <c r="P68">
        <f t="shared" si="17"/>
        <v>344.35136384650946</v>
      </c>
      <c r="Q68">
        <f t="shared" si="17"/>
        <v>967.72260748959775</v>
      </c>
      <c r="R68">
        <f t="shared" si="17"/>
        <v>513.12436430883031</v>
      </c>
      <c r="S68">
        <f t="shared" si="17"/>
        <v>0</v>
      </c>
      <c r="T68">
        <f t="shared" si="17"/>
        <v>0</v>
      </c>
      <c r="U68">
        <f t="shared" si="17"/>
        <v>475.01433194637076</v>
      </c>
      <c r="V68">
        <f t="shared" si="17"/>
        <v>153.80120203421171</v>
      </c>
      <c r="W68">
        <f t="shared" si="17"/>
        <v>153.80120203421171</v>
      </c>
      <c r="X68">
        <f t="shared" si="17"/>
        <v>360.68423485899211</v>
      </c>
      <c r="Y68">
        <f t="shared" si="17"/>
        <v>344.35136384650946</v>
      </c>
      <c r="Z68">
        <f t="shared" si="17"/>
        <v>475.01433194637076</v>
      </c>
      <c r="AA68">
        <f t="shared" si="17"/>
        <v>1339.2954230235782</v>
      </c>
      <c r="AB68">
        <f t="shared" si="17"/>
        <v>204.16088765603328</v>
      </c>
      <c r="AC68">
        <f t="shared" si="17"/>
        <v>967.72260748959775</v>
      </c>
      <c r="AD68">
        <f t="shared" si="17"/>
        <v>255.88164586222837</v>
      </c>
      <c r="AE68">
        <f t="shared" si="17"/>
        <v>473.65325936199719</v>
      </c>
      <c r="AF68">
        <f t="shared" si="17"/>
        <v>153.80120203421171</v>
      </c>
      <c r="AG68">
        <f t="shared" si="17"/>
        <v>153.80120203421171</v>
      </c>
      <c r="AH68">
        <f t="shared" si="17"/>
        <v>360.68423485899211</v>
      </c>
      <c r="AI68">
        <f t="shared" si="17"/>
        <v>344.35136384650946</v>
      </c>
      <c r="AJ68">
        <f t="shared" si="17"/>
        <v>967.72260748959775</v>
      </c>
      <c r="AK68">
        <f t="shared" si="17"/>
        <v>513.12436430883031</v>
      </c>
      <c r="AL68">
        <f t="shared" si="17"/>
        <v>0</v>
      </c>
      <c r="AM68">
        <f t="shared" si="17"/>
        <v>0</v>
      </c>
      <c r="AN68">
        <f t="shared" si="17"/>
        <v>475.01433194637076</v>
      </c>
      <c r="AO68">
        <f t="shared" si="17"/>
        <v>153.80120203421171</v>
      </c>
      <c r="AP68">
        <f t="shared" si="17"/>
        <v>153.80120203421171</v>
      </c>
      <c r="AQ68">
        <f t="shared" si="17"/>
        <v>360.68423485899211</v>
      </c>
      <c r="AR68">
        <f t="shared" si="17"/>
        <v>344.35136384650946</v>
      </c>
      <c r="AS68">
        <f t="shared" si="17"/>
        <v>475.01433194637076</v>
      </c>
      <c r="AT68">
        <f t="shared" si="17"/>
        <v>1339.2954230235782</v>
      </c>
      <c r="AU68">
        <f t="shared" si="17"/>
        <v>204.16088765603328</v>
      </c>
      <c r="AV68">
        <f t="shared" si="17"/>
        <v>967.72260748959775</v>
      </c>
      <c r="AW68">
        <f t="shared" si="17"/>
        <v>255.88164586222837</v>
      </c>
      <c r="AX68">
        <f t="shared" si="17"/>
        <v>473.65325936199719</v>
      </c>
      <c r="AY68">
        <f t="shared" si="17"/>
        <v>153.80120203421171</v>
      </c>
      <c r="AZ68">
        <f t="shared" si="17"/>
        <v>153.80120203421171</v>
      </c>
      <c r="BA68">
        <f t="shared" si="17"/>
        <v>360.68423485899211</v>
      </c>
      <c r="BB68">
        <f t="shared" si="17"/>
        <v>344.35136384650946</v>
      </c>
      <c r="BC68">
        <f t="shared" si="17"/>
        <v>967.72260748959775</v>
      </c>
      <c r="BD68">
        <f t="shared" si="17"/>
        <v>513.12436430883031</v>
      </c>
      <c r="BE68">
        <f t="shared" si="17"/>
        <v>53.081830790568645</v>
      </c>
      <c r="BF68">
        <f t="shared" si="17"/>
        <v>0</v>
      </c>
      <c r="BG68">
        <f t="shared" si="17"/>
        <v>475.01433194637076</v>
      </c>
      <c r="BH68">
        <f t="shared" si="17"/>
        <v>153.80120203421171</v>
      </c>
      <c r="BI68">
        <f t="shared" si="17"/>
        <v>153.80120203421171</v>
      </c>
      <c r="BJ68">
        <f t="shared" si="17"/>
        <v>360.68423485899211</v>
      </c>
      <c r="BK68">
        <f t="shared" si="17"/>
        <v>344.35136384650946</v>
      </c>
      <c r="BL68">
        <f t="shared" si="17"/>
        <v>475.01433194637076</v>
      </c>
      <c r="BM68">
        <f t="shared" si="17"/>
        <v>1339.2954230235782</v>
      </c>
      <c r="BN68">
        <f t="shared" si="17"/>
        <v>204.16088765603328</v>
      </c>
      <c r="BO68">
        <f t="shared" ref="BO68:CG68" si="18">$B$61*BO66</f>
        <v>967.72260748959775</v>
      </c>
      <c r="BP68">
        <f t="shared" si="18"/>
        <v>255.88164586222837</v>
      </c>
      <c r="BQ68">
        <f t="shared" si="18"/>
        <v>473.65325936199719</v>
      </c>
      <c r="BR68">
        <f t="shared" si="18"/>
        <v>153.80120203421171</v>
      </c>
      <c r="BS68">
        <f t="shared" si="18"/>
        <v>153.80120203421171</v>
      </c>
      <c r="BT68">
        <f t="shared" si="18"/>
        <v>360.68423485899211</v>
      </c>
      <c r="BU68">
        <f t="shared" si="18"/>
        <v>344.35136384650946</v>
      </c>
      <c r="BV68">
        <f t="shared" si="18"/>
        <v>967.72260748959775</v>
      </c>
      <c r="BW68">
        <f t="shared" si="18"/>
        <v>513.12436430883031</v>
      </c>
      <c r="BX68">
        <f t="shared" si="18"/>
        <v>0</v>
      </c>
      <c r="BY68">
        <f t="shared" si="18"/>
        <v>0</v>
      </c>
      <c r="BZ68">
        <f t="shared" si="18"/>
        <v>475.01433194637076</v>
      </c>
      <c r="CA68">
        <f t="shared" si="18"/>
        <v>153.80120203421171</v>
      </c>
      <c r="CB68">
        <f t="shared" si="18"/>
        <v>153.80120203421171</v>
      </c>
      <c r="CC68">
        <f t="shared" si="18"/>
        <v>360.68423485899211</v>
      </c>
      <c r="CD68">
        <f t="shared" si="18"/>
        <v>344.35136384650946</v>
      </c>
      <c r="CE68">
        <f t="shared" si="18"/>
        <v>475.01433194637076</v>
      </c>
      <c r="CF68">
        <f t="shared" si="18"/>
        <v>1339.2954230235782</v>
      </c>
      <c r="CG68">
        <f t="shared" si="18"/>
        <v>204.16088765603328</v>
      </c>
    </row>
    <row r="69" spans="1:105" x14ac:dyDescent="0.3">
      <c r="A69" s="7" t="s">
        <v>36</v>
      </c>
      <c r="B69">
        <f>$B$61*B67</f>
        <v>0</v>
      </c>
      <c r="C69">
        <f t="shared" ref="C69:BN69" si="19">$B$61*C67</f>
        <v>54.442903374942205</v>
      </c>
      <c r="D69">
        <f t="shared" si="19"/>
        <v>54.442903374942205</v>
      </c>
      <c r="E69">
        <f t="shared" si="19"/>
        <v>481.81969486823851</v>
      </c>
      <c r="F69">
        <f t="shared" si="19"/>
        <v>683.25843735552462</v>
      </c>
      <c r="G69">
        <f t="shared" si="19"/>
        <v>69.414701803051315</v>
      </c>
      <c r="H69">
        <f t="shared" si="19"/>
        <v>907.83541377716131</v>
      </c>
      <c r="I69">
        <f t="shared" si="19"/>
        <v>204.16088765603328</v>
      </c>
      <c r="J69">
        <f t="shared" si="19"/>
        <v>88.46971798428109</v>
      </c>
      <c r="K69">
        <f t="shared" si="19"/>
        <v>683.25843735552462</v>
      </c>
      <c r="L69">
        <f t="shared" si="19"/>
        <v>0</v>
      </c>
      <c r="M69">
        <f t="shared" si="19"/>
        <v>51.720758206195093</v>
      </c>
      <c r="N69">
        <f t="shared" si="19"/>
        <v>51.720758206195093</v>
      </c>
      <c r="O69">
        <f t="shared" si="19"/>
        <v>344.35136384650946</v>
      </c>
      <c r="P69">
        <f t="shared" si="19"/>
        <v>852.03143781784559</v>
      </c>
      <c r="Q69">
        <f t="shared" si="19"/>
        <v>88.46971798428109</v>
      </c>
      <c r="R69">
        <f t="shared" si="19"/>
        <v>852.03143781784559</v>
      </c>
      <c r="S69">
        <f t="shared" si="19"/>
        <v>601.59408229311134</v>
      </c>
      <c r="T69">
        <f t="shared" si="19"/>
        <v>1627.842810910772</v>
      </c>
      <c r="U69">
        <f t="shared" si="19"/>
        <v>0</v>
      </c>
      <c r="V69">
        <f t="shared" si="19"/>
        <v>54.442903374942205</v>
      </c>
      <c r="W69">
        <f t="shared" si="19"/>
        <v>54.442903374942205</v>
      </c>
      <c r="X69">
        <f t="shared" si="19"/>
        <v>481.81969486823851</v>
      </c>
      <c r="Y69">
        <f t="shared" si="19"/>
        <v>683.25843735552462</v>
      </c>
      <c r="Z69">
        <f t="shared" si="19"/>
        <v>69.414701803051315</v>
      </c>
      <c r="AA69">
        <f t="shared" si="19"/>
        <v>907.83541377716131</v>
      </c>
      <c r="AB69">
        <f t="shared" si="19"/>
        <v>204.16088765603328</v>
      </c>
      <c r="AC69">
        <f t="shared" si="19"/>
        <v>88.46971798428109</v>
      </c>
      <c r="AD69">
        <f t="shared" si="19"/>
        <v>683.25843735552462</v>
      </c>
      <c r="AE69">
        <f t="shared" si="19"/>
        <v>0</v>
      </c>
      <c r="AF69">
        <f t="shared" si="19"/>
        <v>51.720758206195093</v>
      </c>
      <c r="AG69">
        <f t="shared" si="19"/>
        <v>51.720758206195093</v>
      </c>
      <c r="AH69">
        <f t="shared" si="19"/>
        <v>344.35136384650946</v>
      </c>
      <c r="AI69">
        <f t="shared" si="19"/>
        <v>852.03143781784559</v>
      </c>
      <c r="AJ69">
        <f t="shared" si="19"/>
        <v>88.46971798428109</v>
      </c>
      <c r="AK69">
        <f t="shared" si="19"/>
        <v>852.03143781784559</v>
      </c>
      <c r="AL69">
        <f t="shared" si="19"/>
        <v>601.59408229311134</v>
      </c>
      <c r="AM69">
        <f t="shared" si="19"/>
        <v>1627.842810910772</v>
      </c>
      <c r="AN69">
        <f t="shared" si="19"/>
        <v>0</v>
      </c>
      <c r="AO69">
        <f t="shared" si="19"/>
        <v>54.442903374942205</v>
      </c>
      <c r="AP69">
        <f t="shared" si="19"/>
        <v>54.442903374942205</v>
      </c>
      <c r="AQ69">
        <f t="shared" si="19"/>
        <v>481.81969486823851</v>
      </c>
      <c r="AR69">
        <f t="shared" si="19"/>
        <v>683.25843735552462</v>
      </c>
      <c r="AS69">
        <f t="shared" si="19"/>
        <v>69.414701803051315</v>
      </c>
      <c r="AT69">
        <f t="shared" si="19"/>
        <v>907.83541377716131</v>
      </c>
      <c r="AU69">
        <f t="shared" si="19"/>
        <v>204.16088765603328</v>
      </c>
      <c r="AV69">
        <f t="shared" si="19"/>
        <v>88.46971798428109</v>
      </c>
      <c r="AW69">
        <f t="shared" si="19"/>
        <v>683.25843735552462</v>
      </c>
      <c r="AX69">
        <f t="shared" si="19"/>
        <v>0</v>
      </c>
      <c r="AY69">
        <f t="shared" si="19"/>
        <v>51.720758206195093</v>
      </c>
      <c r="AZ69">
        <f t="shared" si="19"/>
        <v>51.720758206195093</v>
      </c>
      <c r="BA69">
        <f t="shared" si="19"/>
        <v>344.35136384650946</v>
      </c>
      <c r="BB69">
        <f t="shared" si="19"/>
        <v>852.03143781784559</v>
      </c>
      <c r="BC69">
        <f t="shared" si="19"/>
        <v>88.46971798428109</v>
      </c>
      <c r="BD69">
        <f t="shared" si="19"/>
        <v>852.03143781784559</v>
      </c>
      <c r="BE69">
        <f t="shared" si="19"/>
        <v>601.59408229311134</v>
      </c>
      <c r="BF69">
        <f t="shared" si="19"/>
        <v>1627.842810910772</v>
      </c>
      <c r="BG69">
        <f t="shared" si="19"/>
        <v>0</v>
      </c>
      <c r="BH69">
        <f t="shared" si="19"/>
        <v>54.442903374942205</v>
      </c>
      <c r="BI69">
        <f t="shared" si="19"/>
        <v>54.442903374942205</v>
      </c>
      <c r="BJ69">
        <f t="shared" si="19"/>
        <v>481.81969486823851</v>
      </c>
      <c r="BK69">
        <f t="shared" si="19"/>
        <v>683.25843735552462</v>
      </c>
      <c r="BL69">
        <f t="shared" si="19"/>
        <v>69.414701803051315</v>
      </c>
      <c r="BM69">
        <f t="shared" si="19"/>
        <v>907.83541377716131</v>
      </c>
      <c r="BN69">
        <f t="shared" si="19"/>
        <v>204.16088765603328</v>
      </c>
      <c r="BO69">
        <f t="shared" ref="BO69:CG69" si="20">$B$61*BO67</f>
        <v>88.46971798428109</v>
      </c>
      <c r="BP69">
        <f t="shared" si="20"/>
        <v>683.25843735552462</v>
      </c>
      <c r="BQ69">
        <f t="shared" si="20"/>
        <v>0</v>
      </c>
      <c r="BR69">
        <f t="shared" si="20"/>
        <v>51.720758206195093</v>
      </c>
      <c r="BS69">
        <f t="shared" si="20"/>
        <v>51.720758206195093</v>
      </c>
      <c r="BT69">
        <f t="shared" si="20"/>
        <v>344.35136384650946</v>
      </c>
      <c r="BU69">
        <f t="shared" si="20"/>
        <v>852.03143781784559</v>
      </c>
      <c r="BV69">
        <f t="shared" si="20"/>
        <v>88.46971798428109</v>
      </c>
      <c r="BW69">
        <f t="shared" si="20"/>
        <v>852.03143781784559</v>
      </c>
      <c r="BX69">
        <f t="shared" si="20"/>
        <v>601.59408229311134</v>
      </c>
      <c r="BY69">
        <f t="shared" si="20"/>
        <v>1627.842810910772</v>
      </c>
      <c r="BZ69">
        <f t="shared" si="20"/>
        <v>0</v>
      </c>
      <c r="CA69">
        <f t="shared" si="20"/>
        <v>54.442903374942205</v>
      </c>
      <c r="CB69">
        <f t="shared" si="20"/>
        <v>54.442903374942205</v>
      </c>
      <c r="CC69">
        <f t="shared" si="20"/>
        <v>481.81969486823851</v>
      </c>
      <c r="CD69">
        <f t="shared" si="20"/>
        <v>683.25843735552462</v>
      </c>
      <c r="CE69">
        <f t="shared" si="20"/>
        <v>69.414701803051315</v>
      </c>
      <c r="CF69">
        <f t="shared" si="20"/>
        <v>907.83541377716131</v>
      </c>
      <c r="CG69">
        <f t="shared" si="20"/>
        <v>204.16088765603328</v>
      </c>
    </row>
    <row r="70" spans="1:105" x14ac:dyDescent="0.3">
      <c r="A70" s="7" t="s">
        <v>34</v>
      </c>
      <c r="B70">
        <f t="shared" ref="B70:AG70" si="21">B36+B68</f>
        <v>824.0143319463707</v>
      </c>
      <c r="C70">
        <f t="shared" si="21"/>
        <v>266.80120203421171</v>
      </c>
      <c r="D70">
        <f t="shared" si="21"/>
        <v>266.80120203421171</v>
      </c>
      <c r="E70">
        <f t="shared" si="21"/>
        <v>625.68423485899211</v>
      </c>
      <c r="F70">
        <f t="shared" si="21"/>
        <v>597.35136384650946</v>
      </c>
      <c r="G70">
        <f t="shared" si="21"/>
        <v>824.0143319463707</v>
      </c>
      <c r="H70">
        <f t="shared" si="21"/>
        <v>2323.2954230235782</v>
      </c>
      <c r="I70">
        <f t="shared" si="21"/>
        <v>354.16088765603331</v>
      </c>
      <c r="J70">
        <f t="shared" si="21"/>
        <v>1678.7226074895977</v>
      </c>
      <c r="K70">
        <f t="shared" si="21"/>
        <v>443.88164586222837</v>
      </c>
      <c r="L70">
        <f t="shared" si="21"/>
        <v>821.65325936199724</v>
      </c>
      <c r="M70">
        <f t="shared" si="21"/>
        <v>266.80120203421171</v>
      </c>
      <c r="N70">
        <f t="shared" si="21"/>
        <v>266.80120203421171</v>
      </c>
      <c r="O70">
        <f t="shared" si="21"/>
        <v>625.68423485899211</v>
      </c>
      <c r="P70">
        <f t="shared" si="21"/>
        <v>597.35136384650946</v>
      </c>
      <c r="Q70">
        <f t="shared" si="21"/>
        <v>1678.7226074895977</v>
      </c>
      <c r="R70">
        <f t="shared" si="21"/>
        <v>890.12436430883031</v>
      </c>
      <c r="S70">
        <f t="shared" si="21"/>
        <v>0</v>
      </c>
      <c r="T70">
        <f t="shared" si="21"/>
        <v>0</v>
      </c>
      <c r="U70">
        <f t="shared" si="21"/>
        <v>824.0143319463707</v>
      </c>
      <c r="V70">
        <f t="shared" si="21"/>
        <v>266.80120203421171</v>
      </c>
      <c r="W70">
        <f t="shared" si="21"/>
        <v>266.80120203421171</v>
      </c>
      <c r="X70">
        <f t="shared" si="21"/>
        <v>625.68423485899211</v>
      </c>
      <c r="Y70">
        <f t="shared" si="21"/>
        <v>597.35136384650946</v>
      </c>
      <c r="Z70">
        <f t="shared" si="21"/>
        <v>824.0143319463707</v>
      </c>
      <c r="AA70">
        <f t="shared" si="21"/>
        <v>2323.2954230235782</v>
      </c>
      <c r="AB70">
        <f t="shared" si="21"/>
        <v>354.16088765603331</v>
      </c>
      <c r="AC70">
        <f t="shared" si="21"/>
        <v>1678.7226074895977</v>
      </c>
      <c r="AD70">
        <f t="shared" si="21"/>
        <v>443.88164586222837</v>
      </c>
      <c r="AE70">
        <f t="shared" si="21"/>
        <v>821.65325936199724</v>
      </c>
      <c r="AF70">
        <f t="shared" si="21"/>
        <v>266.80120203421171</v>
      </c>
      <c r="AG70">
        <f t="shared" si="21"/>
        <v>266.80120203421171</v>
      </c>
      <c r="AH70">
        <f t="shared" ref="AH70:BM70" si="22">AH36+AH68</f>
        <v>625.68423485899211</v>
      </c>
      <c r="AI70">
        <f t="shared" si="22"/>
        <v>597.35136384650946</v>
      </c>
      <c r="AJ70">
        <f t="shared" si="22"/>
        <v>1678.7226074895977</v>
      </c>
      <c r="AK70">
        <f t="shared" si="22"/>
        <v>890.12436430883031</v>
      </c>
      <c r="AL70">
        <f t="shared" si="22"/>
        <v>0</v>
      </c>
      <c r="AM70">
        <f t="shared" si="22"/>
        <v>0</v>
      </c>
      <c r="AN70">
        <f t="shared" si="22"/>
        <v>824.0143319463707</v>
      </c>
      <c r="AO70">
        <f t="shared" si="22"/>
        <v>266.80120203421171</v>
      </c>
      <c r="AP70">
        <f t="shared" si="22"/>
        <v>266.80120203421171</v>
      </c>
      <c r="AQ70">
        <f t="shared" si="22"/>
        <v>625.68423485899211</v>
      </c>
      <c r="AR70">
        <f t="shared" si="22"/>
        <v>597.35136384650946</v>
      </c>
      <c r="AS70">
        <f t="shared" si="22"/>
        <v>824.0143319463707</v>
      </c>
      <c r="AT70">
        <f t="shared" si="22"/>
        <v>2323.2954230235782</v>
      </c>
      <c r="AU70">
        <f t="shared" si="22"/>
        <v>354.16088765603331</v>
      </c>
      <c r="AV70">
        <f t="shared" si="22"/>
        <v>1678.7226074895977</v>
      </c>
      <c r="AW70">
        <f t="shared" si="22"/>
        <v>443.88164586222837</v>
      </c>
      <c r="AX70">
        <f t="shared" si="22"/>
        <v>821.65325936199724</v>
      </c>
      <c r="AY70">
        <f t="shared" si="22"/>
        <v>266.80120203421171</v>
      </c>
      <c r="AZ70">
        <f t="shared" si="22"/>
        <v>266.80120203421171</v>
      </c>
      <c r="BA70">
        <f t="shared" si="22"/>
        <v>625.68423485899211</v>
      </c>
      <c r="BB70">
        <f t="shared" si="22"/>
        <v>597.35136384650946</v>
      </c>
      <c r="BC70">
        <f t="shared" si="22"/>
        <v>1678.7226074895977</v>
      </c>
      <c r="BD70">
        <f t="shared" si="22"/>
        <v>890.12436430883031</v>
      </c>
      <c r="BE70">
        <f t="shared" si="22"/>
        <v>92.081830790568645</v>
      </c>
      <c r="BF70">
        <f t="shared" si="22"/>
        <v>0</v>
      </c>
      <c r="BG70">
        <f t="shared" si="22"/>
        <v>824.0143319463707</v>
      </c>
      <c r="BH70">
        <f t="shared" si="22"/>
        <v>266.80120203421171</v>
      </c>
      <c r="BI70">
        <f t="shared" si="22"/>
        <v>266.80120203421171</v>
      </c>
      <c r="BJ70">
        <f t="shared" si="22"/>
        <v>625.68423485899211</v>
      </c>
      <c r="BK70">
        <f t="shared" si="22"/>
        <v>597.35136384650946</v>
      </c>
      <c r="BL70">
        <f t="shared" si="22"/>
        <v>824.0143319463707</v>
      </c>
      <c r="BM70">
        <f t="shared" si="22"/>
        <v>2323.2954230235782</v>
      </c>
      <c r="BN70">
        <f t="shared" ref="BN70:CG70" si="23">BN36+BN68</f>
        <v>354.16088765603331</v>
      </c>
      <c r="BO70">
        <f t="shared" si="23"/>
        <v>1678.7226074895977</v>
      </c>
      <c r="BP70">
        <f t="shared" si="23"/>
        <v>443.88164586222837</v>
      </c>
      <c r="BQ70">
        <f t="shared" si="23"/>
        <v>821.65325936199724</v>
      </c>
      <c r="BR70">
        <f t="shared" si="23"/>
        <v>266.80120203421171</v>
      </c>
      <c r="BS70">
        <f t="shared" si="23"/>
        <v>266.80120203421171</v>
      </c>
      <c r="BT70">
        <f t="shared" si="23"/>
        <v>625.68423485899211</v>
      </c>
      <c r="BU70">
        <f t="shared" si="23"/>
        <v>597.35136384650946</v>
      </c>
      <c r="BV70">
        <f t="shared" si="23"/>
        <v>1678.7226074895977</v>
      </c>
      <c r="BW70">
        <f t="shared" si="23"/>
        <v>890.12436430883031</v>
      </c>
      <c r="BX70">
        <f t="shared" si="23"/>
        <v>0</v>
      </c>
      <c r="BY70">
        <f t="shared" si="23"/>
        <v>0</v>
      </c>
      <c r="BZ70">
        <f t="shared" si="23"/>
        <v>824.0143319463707</v>
      </c>
      <c r="CA70">
        <f t="shared" si="23"/>
        <v>266.80120203421171</v>
      </c>
      <c r="CB70">
        <f t="shared" si="23"/>
        <v>266.80120203421171</v>
      </c>
      <c r="CC70">
        <f t="shared" si="23"/>
        <v>625.68423485899211</v>
      </c>
      <c r="CD70">
        <f t="shared" si="23"/>
        <v>597.35136384650946</v>
      </c>
      <c r="CE70">
        <f t="shared" si="23"/>
        <v>824.0143319463707</v>
      </c>
      <c r="CF70">
        <f t="shared" si="23"/>
        <v>2323.2954230235782</v>
      </c>
      <c r="CG70">
        <f t="shared" si="23"/>
        <v>354.16088765603331</v>
      </c>
      <c r="DA70" t="s">
        <v>40</v>
      </c>
    </row>
    <row r="71" spans="1:105" x14ac:dyDescent="0.3">
      <c r="A71" s="7" t="s">
        <v>35</v>
      </c>
      <c r="B71">
        <f t="shared" ref="B71:AG71" si="24">B37+B69</f>
        <v>0</v>
      </c>
      <c r="C71">
        <f t="shared" si="24"/>
        <v>94.442903374942205</v>
      </c>
      <c r="D71">
        <f t="shared" si="24"/>
        <v>94.442903374942205</v>
      </c>
      <c r="E71">
        <f t="shared" si="24"/>
        <v>835.81969486823846</v>
      </c>
      <c r="F71">
        <f t="shared" si="24"/>
        <v>1185.2584373555246</v>
      </c>
      <c r="G71">
        <f t="shared" si="24"/>
        <v>120.41470180305132</v>
      </c>
      <c r="H71">
        <f t="shared" si="24"/>
        <v>1574.8354137771612</v>
      </c>
      <c r="I71">
        <f t="shared" si="24"/>
        <v>354.16088765603331</v>
      </c>
      <c r="J71">
        <f t="shared" si="24"/>
        <v>153.46971798428109</v>
      </c>
      <c r="K71">
        <f t="shared" si="24"/>
        <v>1185.2584373555246</v>
      </c>
      <c r="L71">
        <f t="shared" si="24"/>
        <v>0</v>
      </c>
      <c r="M71">
        <f t="shared" si="24"/>
        <v>89.720758206195086</v>
      </c>
      <c r="N71">
        <f t="shared" si="24"/>
        <v>89.720758206195086</v>
      </c>
      <c r="O71">
        <f t="shared" si="24"/>
        <v>597.35136384650946</v>
      </c>
      <c r="P71">
        <f t="shared" si="24"/>
        <v>1478.0314378178455</v>
      </c>
      <c r="Q71">
        <f t="shared" si="24"/>
        <v>153.46971798428109</v>
      </c>
      <c r="R71">
        <f t="shared" si="24"/>
        <v>1478.0314378178455</v>
      </c>
      <c r="S71">
        <f t="shared" si="24"/>
        <v>1043.5940822931113</v>
      </c>
      <c r="T71">
        <f t="shared" si="24"/>
        <v>2823.8428109107717</v>
      </c>
      <c r="U71">
        <f t="shared" si="24"/>
        <v>0</v>
      </c>
      <c r="V71">
        <f t="shared" si="24"/>
        <v>94.442903374942205</v>
      </c>
      <c r="W71">
        <f t="shared" si="24"/>
        <v>94.442903374942205</v>
      </c>
      <c r="X71">
        <f t="shared" si="24"/>
        <v>835.81969486823846</v>
      </c>
      <c r="Y71">
        <f t="shared" si="24"/>
        <v>1185.2584373555246</v>
      </c>
      <c r="Z71">
        <f t="shared" si="24"/>
        <v>120.41470180305132</v>
      </c>
      <c r="AA71">
        <f t="shared" si="24"/>
        <v>1574.8354137771612</v>
      </c>
      <c r="AB71">
        <f t="shared" si="24"/>
        <v>354.16088765603331</v>
      </c>
      <c r="AC71">
        <f t="shared" si="24"/>
        <v>153.46971798428109</v>
      </c>
      <c r="AD71">
        <f t="shared" si="24"/>
        <v>1185.2584373555246</v>
      </c>
      <c r="AE71">
        <f t="shared" si="24"/>
        <v>0</v>
      </c>
      <c r="AF71">
        <f t="shared" si="24"/>
        <v>89.720758206195086</v>
      </c>
      <c r="AG71">
        <f t="shared" si="24"/>
        <v>89.720758206195086</v>
      </c>
      <c r="AH71">
        <f t="shared" ref="AH71:BM71" si="25">AH37+AH69</f>
        <v>597.35136384650946</v>
      </c>
      <c r="AI71">
        <f t="shared" si="25"/>
        <v>1478.0314378178455</v>
      </c>
      <c r="AJ71">
        <f t="shared" si="25"/>
        <v>153.46971798428109</v>
      </c>
      <c r="AK71">
        <f t="shared" si="25"/>
        <v>1478.0314378178455</v>
      </c>
      <c r="AL71">
        <f t="shared" si="25"/>
        <v>1043.5940822931113</v>
      </c>
      <c r="AM71">
        <f t="shared" si="25"/>
        <v>2823.8428109107717</v>
      </c>
      <c r="AN71">
        <f t="shared" si="25"/>
        <v>0</v>
      </c>
      <c r="AO71">
        <f t="shared" si="25"/>
        <v>94.442903374942205</v>
      </c>
      <c r="AP71">
        <f t="shared" si="25"/>
        <v>94.442903374942205</v>
      </c>
      <c r="AQ71">
        <f t="shared" si="25"/>
        <v>835.81969486823846</v>
      </c>
      <c r="AR71">
        <f t="shared" si="25"/>
        <v>1185.2584373555246</v>
      </c>
      <c r="AS71">
        <f t="shared" si="25"/>
        <v>120.41470180305132</v>
      </c>
      <c r="AT71">
        <f t="shared" si="25"/>
        <v>1574.8354137771612</v>
      </c>
      <c r="AU71">
        <f t="shared" si="25"/>
        <v>354.16088765603331</v>
      </c>
      <c r="AV71">
        <f t="shared" si="25"/>
        <v>153.46971798428109</v>
      </c>
      <c r="AW71">
        <f t="shared" si="25"/>
        <v>1185.2584373555246</v>
      </c>
      <c r="AX71">
        <f t="shared" si="25"/>
        <v>0</v>
      </c>
      <c r="AY71">
        <f t="shared" si="25"/>
        <v>89.720758206195086</v>
      </c>
      <c r="AZ71">
        <f t="shared" si="25"/>
        <v>89.720758206195086</v>
      </c>
      <c r="BA71">
        <f t="shared" si="25"/>
        <v>597.35136384650946</v>
      </c>
      <c r="BB71">
        <f t="shared" si="25"/>
        <v>1478.0314378178455</v>
      </c>
      <c r="BC71">
        <f t="shared" si="25"/>
        <v>153.46971798428109</v>
      </c>
      <c r="BD71">
        <f t="shared" si="25"/>
        <v>1478.0314378178455</v>
      </c>
      <c r="BE71">
        <f t="shared" si="25"/>
        <v>1043.5940822931113</v>
      </c>
      <c r="BF71">
        <f t="shared" si="25"/>
        <v>2823.8428109107717</v>
      </c>
      <c r="BG71">
        <f t="shared" si="25"/>
        <v>0</v>
      </c>
      <c r="BH71">
        <f t="shared" si="25"/>
        <v>94.442903374942205</v>
      </c>
      <c r="BI71">
        <f t="shared" si="25"/>
        <v>94.442903374942205</v>
      </c>
      <c r="BJ71">
        <f t="shared" si="25"/>
        <v>835.81969486823846</v>
      </c>
      <c r="BK71">
        <f t="shared" si="25"/>
        <v>1185.2584373555246</v>
      </c>
      <c r="BL71">
        <f t="shared" si="25"/>
        <v>120.41470180305132</v>
      </c>
      <c r="BM71">
        <f t="shared" si="25"/>
        <v>1574.8354137771612</v>
      </c>
      <c r="BN71">
        <f t="shared" ref="BN71:CG71" si="26">BN37+BN69</f>
        <v>354.16088765603331</v>
      </c>
      <c r="BO71">
        <f t="shared" si="26"/>
        <v>153.46971798428109</v>
      </c>
      <c r="BP71">
        <f t="shared" si="26"/>
        <v>1185.2584373555246</v>
      </c>
      <c r="BQ71">
        <f t="shared" si="26"/>
        <v>0</v>
      </c>
      <c r="BR71">
        <f t="shared" si="26"/>
        <v>89.720758206195086</v>
      </c>
      <c r="BS71">
        <f t="shared" si="26"/>
        <v>89.720758206195086</v>
      </c>
      <c r="BT71">
        <f t="shared" si="26"/>
        <v>597.35136384650946</v>
      </c>
      <c r="BU71">
        <f t="shared" si="26"/>
        <v>1478.0314378178455</v>
      </c>
      <c r="BV71">
        <f t="shared" si="26"/>
        <v>153.46971798428109</v>
      </c>
      <c r="BW71">
        <f t="shared" si="26"/>
        <v>1478.0314378178455</v>
      </c>
      <c r="BX71">
        <f t="shared" si="26"/>
        <v>1043.5940822931113</v>
      </c>
      <c r="BY71">
        <f t="shared" si="26"/>
        <v>2823.8428109107717</v>
      </c>
      <c r="BZ71">
        <f t="shared" si="26"/>
        <v>0</v>
      </c>
      <c r="CA71">
        <f t="shared" si="26"/>
        <v>94.442903374942205</v>
      </c>
      <c r="CB71">
        <f t="shared" si="26"/>
        <v>94.442903374942205</v>
      </c>
      <c r="CC71">
        <f t="shared" si="26"/>
        <v>835.81969486823846</v>
      </c>
      <c r="CD71">
        <f t="shared" si="26"/>
        <v>1185.2584373555246</v>
      </c>
      <c r="CE71">
        <f t="shared" si="26"/>
        <v>120.41470180305132</v>
      </c>
      <c r="CF71">
        <f t="shared" si="26"/>
        <v>1574.8354137771612</v>
      </c>
      <c r="CG71">
        <f t="shared" si="26"/>
        <v>354.16088765603331</v>
      </c>
    </row>
    <row r="72" spans="1:105" x14ac:dyDescent="0.3">
      <c r="A72" s="7" t="s">
        <v>23</v>
      </c>
      <c r="C72">
        <f>B70*C35</f>
        <v>10712.186315302819</v>
      </c>
      <c r="D72">
        <f>(SUM($B$70:C70)-SUM($B$71:C71))*D35</f>
        <v>498.18631530282005</v>
      </c>
      <c r="E72">
        <f>(SUM($B$70:D70)-SUM($B$71:D71))*E35</f>
        <v>126222.94036061026</v>
      </c>
      <c r="F72">
        <f>(SUM($B$70:E70)-SUM($B$71:E71))*F35</f>
        <v>36426.627831715203</v>
      </c>
      <c r="G72">
        <f>(SUM($B$70:F70)-SUM($B$71:F71))*G35</f>
        <v>22241.303744798879</v>
      </c>
      <c r="H72">
        <f>(SUM($B$70:G70)-SUM($B$71:G71))*H35</f>
        <v>158994.62783171516</v>
      </c>
      <c r="I72">
        <f>(SUM($B$70:H70)-SUM($B$71:H71))*I35</f>
        <v>20050.228386500228</v>
      </c>
      <c r="J72">
        <f>(SUM($B$70:I70)-SUM($B$71:I71))*J35</f>
        <v>249716.48081368458</v>
      </c>
      <c r="K72">
        <f>(SUM($B$70:J70)-SUM($B$71:J71))*K35</f>
        <v>200880.05547850201</v>
      </c>
      <c r="L72">
        <f>(SUM($B$70:K70)-SUM($B$71:K71))*L35</f>
        <v>341467.76144244085</v>
      </c>
      <c r="M72">
        <f>(SUM($B$70:L70)-SUM($B$71:L71))*M35</f>
        <v>44567.606102635211</v>
      </c>
      <c r="N72">
        <f>(SUM($B$70:M70)-SUM($B$71:M71))*N35</f>
        <v>1802.6789181692093</v>
      </c>
      <c r="O72">
        <f>(SUM($B$70:N70)-SUM($B$71:N71))*O35</f>
        <v>408503.3342579751</v>
      </c>
      <c r="P72">
        <f>(SUM($B$70:O70)-SUM($B$71:O71))*P35</f>
        <v>144809.30374479893</v>
      </c>
      <c r="Q72">
        <f>(SUM($B$70:P70)-SUM($B$71:P71))*Q35</f>
        <v>175805.46463245503</v>
      </c>
      <c r="R72">
        <f>(SUM($B$70:Q70)-SUM($B$71:Q71))*R35</f>
        <v>267320.63800277398</v>
      </c>
      <c r="S72">
        <f>(SUM($B$70:R70)-SUM($B$71:R71))*S35</f>
        <v>146962.60194174765</v>
      </c>
      <c r="T72">
        <f>(SUM($B$70:S70)-SUM($B$71:S71))*T35</f>
        <v>296503.4951456312</v>
      </c>
      <c r="U72">
        <f>(SUM($B$70:T70)-SUM($B$71:T71))*U35</f>
        <v>0</v>
      </c>
      <c r="V72">
        <f>(SUM($B$70:U70)-SUM($B$71:U71))*V35</f>
        <v>10712.186315302852</v>
      </c>
      <c r="W72">
        <f>(SUM($B$70:V70)-SUM($B$71:V71))*W35</f>
        <v>498.18631530282164</v>
      </c>
      <c r="X72">
        <f>(SUM($B$70:W70)-SUM($B$71:W71))*X35</f>
        <v>126222.94036061064</v>
      </c>
      <c r="Y72">
        <f>(SUM($B$70:X70)-SUM($B$71:X71))*Y35</f>
        <v>36426.627831715377</v>
      </c>
      <c r="Z72">
        <f>(SUM($B$70:Y70)-SUM($B$71:Y71))*Z35</f>
        <v>22241.303744799152</v>
      </c>
      <c r="AA72">
        <f>(SUM($B$70:Z70)-SUM($B$71:Z71))*AA35</f>
        <v>158994.62783171603</v>
      </c>
      <c r="AB72">
        <f>(SUM($B$70:AA70)-SUM($B$71:AA71))*AB35</f>
        <v>20050.228386500272</v>
      </c>
      <c r="AC72">
        <f>(SUM($B$70:AB70)-SUM($B$71:AB71))*AC35</f>
        <v>249716.48081368519</v>
      </c>
      <c r="AD72">
        <f>(SUM($B$70:AC70)-SUM($B$71:AC71))*AD35</f>
        <v>200880.05547850241</v>
      </c>
      <c r="AE72">
        <f>(SUM($B$70:AD70)-SUM($B$71:AD71))*AE35</f>
        <v>341467.76144244155</v>
      </c>
      <c r="AF72">
        <f>(SUM($B$70:AE70)-SUM($B$71:AE71))*AF35</f>
        <v>44567.606102635262</v>
      </c>
      <c r="AG72">
        <f>(SUM($B$70:AF70)-SUM($B$71:AF71))*AG35</f>
        <v>1802.6789181692093</v>
      </c>
      <c r="AH72">
        <f>(SUM($B$70:AG70)-SUM($B$71:AG71))*AH35</f>
        <v>408503.3342579747</v>
      </c>
      <c r="AI72">
        <f>(SUM($B$70:AH70)-SUM($B$71:AH71))*AI35</f>
        <v>144809.30374479882</v>
      </c>
      <c r="AJ72">
        <f>(SUM($B$70:AI70)-SUM($B$71:AI71))*AJ35</f>
        <v>175805.46463245482</v>
      </c>
      <c r="AK72">
        <f>(SUM($B$70:AJ70)-SUM($B$71:AJ71))*AK35</f>
        <v>267320.63800277392</v>
      </c>
      <c r="AL72">
        <f>(SUM($B$70:AK70)-SUM($B$71:AK71))*AL35</f>
        <v>146962.60194174765</v>
      </c>
      <c r="AM72">
        <f>(SUM($B$70:AL70)-SUM($B$71:AL71))*AM35</f>
        <v>296503.4951456312</v>
      </c>
      <c r="AN72">
        <f>(SUM($B$70:AM70)-SUM($B$71:AM71))*AN35</f>
        <v>0</v>
      </c>
      <c r="AO72">
        <f>(SUM($B$70:AN70)-SUM($B$71:AN71))*AO35</f>
        <v>10712.186315302875</v>
      </c>
      <c r="AP72">
        <f>(SUM($B$70:AO70)-SUM($B$71:AO71))*AP35</f>
        <v>498.18631530282073</v>
      </c>
      <c r="AQ72">
        <f>(SUM($B$70:AP70)-SUM($B$71:AP71))*AQ35</f>
        <v>126222.94036061005</v>
      </c>
      <c r="AR72">
        <f>(SUM($B$70:AQ70)-SUM($B$71:AQ71))*AR35</f>
        <v>36426.627831715174</v>
      </c>
      <c r="AS72">
        <f>(SUM($B$70:AR70)-SUM($B$71:AR71))*AS35</f>
        <v>22241.303744798715</v>
      </c>
      <c r="AT72">
        <f>(SUM($B$70:AS70)-SUM($B$71:AS71))*AT35</f>
        <v>158994.62783171469</v>
      </c>
      <c r="AU72">
        <f>(SUM($B$70:AT70)-SUM($B$71:AT71))*AU35</f>
        <v>20050.228386500192</v>
      </c>
      <c r="AV72">
        <f>(SUM($B$70:AU70)-SUM($B$71:AU71))*AV35</f>
        <v>249716.48081368371</v>
      </c>
      <c r="AW72">
        <f>(SUM($B$70:AV70)-SUM($B$71:AV71))*AW35</f>
        <v>200880.05547850154</v>
      </c>
      <c r="AX72">
        <f>(SUM($B$70:AW70)-SUM($B$71:AW71))*AX35</f>
        <v>341467.76144244015</v>
      </c>
      <c r="AY72">
        <f>(SUM($B$70:AX70)-SUM($B$71:AX71))*AY35</f>
        <v>44567.606102635167</v>
      </c>
      <c r="AZ72">
        <f>(SUM($B$70:AY70)-SUM($B$71:AY71))*AZ35</f>
        <v>1802.6789181692075</v>
      </c>
      <c r="BA72">
        <f>(SUM($B$70:AZ70)-SUM($B$71:AZ71))*BA35</f>
        <v>408503.3342579747</v>
      </c>
      <c r="BB72">
        <f>(SUM($B$70:BA70)-SUM($B$71:BA71))*BB35</f>
        <v>144809.30374479882</v>
      </c>
      <c r="BC72">
        <f>(SUM($B$70:BB70)-SUM($B$71:BB71))*BC35</f>
        <v>175805.46463245482</v>
      </c>
      <c r="BD72">
        <f>(SUM($B$70:BC70)-SUM($B$71:BC71))*BD35</f>
        <v>267320.63800277351</v>
      </c>
      <c r="BE72">
        <f>(SUM($B$70:BD70)-SUM($B$71:BD71))*BE35</f>
        <v>146962.60194174736</v>
      </c>
      <c r="BF72">
        <f>(SUM($B$70:BE70)-SUM($B$71:BE71))*BF35</f>
        <v>306172.08737864089</v>
      </c>
      <c r="BG72">
        <f>(SUM($B$70:BF70)-SUM($B$71:BF71))*BG35</f>
        <v>0</v>
      </c>
      <c r="BH72">
        <f>(SUM($B$70:BG70)-SUM($B$71:BG71))*BH35</f>
        <v>11909.250115580217</v>
      </c>
      <c r="BI72">
        <f>(SUM($B$70:BH70)-SUM($B$71:BH71))*BI35</f>
        <v>544.22723069810672</v>
      </c>
      <c r="BJ72">
        <f>(SUM($B$70:BI70)-SUM($B$71:BI71))*BJ35</f>
        <v>136167.77808599261</v>
      </c>
      <c r="BK72">
        <f>(SUM($B$70:BJ70)-SUM($B$71:BJ71))*BK35</f>
        <v>39925.737401757186</v>
      </c>
      <c r="BL72">
        <f>(SUM($B$70:BK70)-SUM($B$71:BK71))*BL35</f>
        <v>27766.213592233689</v>
      </c>
      <c r="BM72">
        <f>(SUM($B$70:BL70)-SUM($B$71:BL71))*BM35</f>
        <v>172622.73878872095</v>
      </c>
      <c r="BN72">
        <f>(SUM($B$70:BM70)-SUM($B$71:BM71))*BN35</f>
        <v>21063.128525196604</v>
      </c>
      <c r="BO72">
        <f>(SUM($B$70:BN70)-SUM($B$71:BN71))*BO35</f>
        <v>262331.69163199409</v>
      </c>
      <c r="BP72">
        <f>(SUM($B$70:BO70)-SUM($B$71:BO71))*BP35</f>
        <v>206404.9653259365</v>
      </c>
      <c r="BQ72">
        <f>(SUM($B$70:BP70)-SUM($B$71:BP71))*BQ35</f>
        <v>353530.48127600696</v>
      </c>
      <c r="BR72">
        <f>(SUM($B$70:BQ70)-SUM($B$71:BQ71))*BR35</f>
        <v>45764.669902912792</v>
      </c>
      <c r="BS72">
        <f>(SUM($B$70:BR70)-SUM($B$71:BR71))*BS35</f>
        <v>1848.7198335645007</v>
      </c>
      <c r="BT72">
        <f>(SUM($B$70:BS70)-SUM($B$71:BS71))*BT35</f>
        <v>418448.17198335804</v>
      </c>
      <c r="BU72">
        <f>(SUM($B$70:BT70)-SUM($B$71:BT71))*BU35</f>
        <v>148308.41331484111</v>
      </c>
      <c r="BV72">
        <f>(SUM($B$70:BU70)-SUM($B$71:BU71))*BV35</f>
        <v>181330.37447989002</v>
      </c>
      <c r="BW72">
        <f>(SUM($B$70:BV70)-SUM($B$71:BV71))*BW35</f>
        <v>272845.54785020871</v>
      </c>
      <c r="BX72">
        <f>(SUM($B$70:BW70)-SUM($B$71:BW71))*BX35</f>
        <v>150461.71151178965</v>
      </c>
      <c r="BY72">
        <f>(SUM($B$70:BX70)-SUM($B$71:BX71))*BY35</f>
        <v>306172.08737864241</v>
      </c>
      <c r="BZ72">
        <f>(SUM($B$70:BY70)-SUM($B$71:BY71))*BZ35</f>
        <v>0</v>
      </c>
      <c r="CA72">
        <f>(SUM($B$70:BZ70)-SUM($B$71:BZ71))*CA35</f>
        <v>11909.250115580406</v>
      </c>
      <c r="CB72">
        <f>(SUM($B$70:CA70)-SUM($B$71:CA71))*CB35</f>
        <v>544.227230698114</v>
      </c>
      <c r="CC72">
        <f>(SUM($B$70:CB70)-SUM($B$71:CB71))*CC35</f>
        <v>136167.77808599418</v>
      </c>
      <c r="CD72">
        <f>(SUM($B$70:CC70)-SUM($B$71:CC71))*CD35</f>
        <v>39925.737401757739</v>
      </c>
      <c r="CE72">
        <f>(SUM($B$70:CD70)-SUM($B$71:CD71))*CE35</f>
        <v>27766.213592234562</v>
      </c>
      <c r="CF72">
        <f>(SUM($B$70:CE70)-SUM($B$71:CE71))*CF35</f>
        <v>172622.7387887231</v>
      </c>
      <c r="CG72">
        <f>(SUM($B$70:CF70)-SUM($B$71:CF71))*CG35</f>
        <v>21063.128525196764</v>
      </c>
    </row>
    <row r="73" spans="1:105" x14ac:dyDescent="0.3">
      <c r="A73" s="3" t="s">
        <v>24</v>
      </c>
      <c r="B73">
        <f>SUM(72:72)</f>
        <v>11137570.138002792</v>
      </c>
    </row>
    <row r="74" spans="1:105" x14ac:dyDescent="0.3">
      <c r="A74" s="4" t="s">
        <v>26</v>
      </c>
      <c r="B74" s="11">
        <f>B73/B41</f>
        <v>0.55500674664707239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</row>
    <row r="75" spans="1:105" x14ac:dyDescent="0.3">
      <c r="B75" s="9">
        <f>1-B74</f>
        <v>0.44499325335292761</v>
      </c>
    </row>
    <row r="92" spans="1:87" ht="15" thickBot="1" x14ac:dyDescent="0.35"/>
    <row r="93" spans="1:87" ht="18.600000000000001" thickBot="1" x14ac:dyDescent="0.4">
      <c r="A93" s="1" t="s">
        <v>41</v>
      </c>
    </row>
    <row r="94" spans="1:87" x14ac:dyDescent="0.3">
      <c r="A94" t="s">
        <v>42</v>
      </c>
      <c r="B94" s="12">
        <f>B66</f>
        <v>1.3829998018624926E-2</v>
      </c>
      <c r="C94" s="12">
        <f>B94+C66-C67</f>
        <v>1.6722805627105212E-2</v>
      </c>
      <c r="D94" s="12">
        <f t="shared" ref="D94:BO94" si="27">C94+D66-D67</f>
        <v>1.9615613235585496E-2</v>
      </c>
      <c r="E94" s="12">
        <f t="shared" si="27"/>
        <v>1.6088765603328708E-2</v>
      </c>
      <c r="F94" s="12">
        <f t="shared" si="27"/>
        <v>6.2215177333069145E-3</v>
      </c>
      <c r="G94" s="12">
        <f t="shared" si="27"/>
        <v>1.8030513176144247E-2</v>
      </c>
      <c r="H94" s="12">
        <f t="shared" si="27"/>
        <v>3.0592431147216166E-2</v>
      </c>
      <c r="I94" s="12">
        <f t="shared" si="27"/>
        <v>3.0592431147216166E-2</v>
      </c>
      <c r="J94" s="12">
        <f t="shared" si="27"/>
        <v>5.6191797107192389E-2</v>
      </c>
      <c r="K94" s="12">
        <f t="shared" si="27"/>
        <v>4.3748761640578553E-2</v>
      </c>
      <c r="L94" s="12">
        <f t="shared" si="27"/>
        <v>5.7539132157717443E-2</v>
      </c>
      <c r="M94" s="12">
        <f t="shared" si="27"/>
        <v>6.0511194769169795E-2</v>
      </c>
      <c r="N94" s="12">
        <f t="shared" si="27"/>
        <v>6.3483257380622132E-2</v>
      </c>
      <c r="O94" s="12">
        <f t="shared" si="27"/>
        <v>6.3958787398454509E-2</v>
      </c>
      <c r="P94" s="12">
        <f t="shared" si="27"/>
        <v>4.9177729344164832E-2</v>
      </c>
      <c r="Q94" s="12">
        <f t="shared" si="27"/>
        <v>7.4777095304141047E-2</v>
      </c>
      <c r="R94" s="12">
        <f t="shared" si="27"/>
        <v>6.4909847434119261E-2</v>
      </c>
      <c r="S94" s="12">
        <f t="shared" si="27"/>
        <v>4.7394491777293421E-2</v>
      </c>
      <c r="T94" s="12">
        <f t="shared" si="27"/>
        <v>0</v>
      </c>
      <c r="U94" s="12">
        <f t="shared" si="27"/>
        <v>1.3829998018624926E-2</v>
      </c>
      <c r="V94" s="12">
        <f t="shared" si="27"/>
        <v>1.6722805627105212E-2</v>
      </c>
      <c r="W94" s="12">
        <f t="shared" si="27"/>
        <v>1.9615613235585496E-2</v>
      </c>
      <c r="X94" s="12">
        <f t="shared" si="27"/>
        <v>1.6088765603328708E-2</v>
      </c>
      <c r="Y94" s="12">
        <f t="shared" si="27"/>
        <v>6.2215177333069145E-3</v>
      </c>
      <c r="Z94" s="12">
        <f t="shared" si="27"/>
        <v>1.8030513176144247E-2</v>
      </c>
      <c r="AA94" s="12">
        <f t="shared" si="27"/>
        <v>3.0592431147216166E-2</v>
      </c>
      <c r="AB94" s="12">
        <f t="shared" si="27"/>
        <v>3.0592431147216166E-2</v>
      </c>
      <c r="AC94" s="12">
        <f t="shared" si="27"/>
        <v>5.6191797107192389E-2</v>
      </c>
      <c r="AD94" s="12">
        <f t="shared" si="27"/>
        <v>4.3748761640578553E-2</v>
      </c>
      <c r="AE94" s="12">
        <f t="shared" si="27"/>
        <v>5.7539132157717443E-2</v>
      </c>
      <c r="AF94" s="12">
        <f t="shared" si="27"/>
        <v>6.0511194769169795E-2</v>
      </c>
      <c r="AG94" s="12">
        <f t="shared" si="27"/>
        <v>6.3483257380622132E-2</v>
      </c>
      <c r="AH94" s="12">
        <f t="shared" si="27"/>
        <v>6.3958787398454509E-2</v>
      </c>
      <c r="AI94" s="12">
        <f t="shared" si="27"/>
        <v>4.9177729344164832E-2</v>
      </c>
      <c r="AJ94" s="12">
        <f t="shared" si="27"/>
        <v>7.4777095304141047E-2</v>
      </c>
      <c r="AK94" s="12">
        <f t="shared" si="27"/>
        <v>6.4909847434119261E-2</v>
      </c>
      <c r="AL94" s="12">
        <f t="shared" si="27"/>
        <v>4.7394491777293421E-2</v>
      </c>
      <c r="AM94" s="12">
        <f t="shared" si="27"/>
        <v>0</v>
      </c>
      <c r="AN94" s="12">
        <f t="shared" si="27"/>
        <v>1.3829998018624926E-2</v>
      </c>
      <c r="AO94" s="12">
        <f t="shared" si="27"/>
        <v>1.6722805627105212E-2</v>
      </c>
      <c r="AP94" s="12">
        <f t="shared" si="27"/>
        <v>1.9615613235585496E-2</v>
      </c>
      <c r="AQ94" s="12">
        <f t="shared" si="27"/>
        <v>1.6088765603328708E-2</v>
      </c>
      <c r="AR94" s="12">
        <f t="shared" si="27"/>
        <v>6.2215177333069145E-3</v>
      </c>
      <c r="AS94" s="12">
        <f t="shared" si="27"/>
        <v>1.8030513176144247E-2</v>
      </c>
      <c r="AT94" s="12">
        <f t="shared" si="27"/>
        <v>3.0592431147216166E-2</v>
      </c>
      <c r="AU94" s="12">
        <f t="shared" si="27"/>
        <v>3.0592431147216166E-2</v>
      </c>
      <c r="AV94" s="12">
        <f t="shared" si="27"/>
        <v>5.6191797107192389E-2</v>
      </c>
      <c r="AW94" s="12">
        <f t="shared" si="27"/>
        <v>4.3748761640578553E-2</v>
      </c>
      <c r="AX94" s="12">
        <f t="shared" si="27"/>
        <v>5.7539132157717443E-2</v>
      </c>
      <c r="AY94" s="12">
        <f t="shared" si="27"/>
        <v>6.0511194769169795E-2</v>
      </c>
      <c r="AZ94" s="12">
        <f t="shared" si="27"/>
        <v>6.3483257380622132E-2</v>
      </c>
      <c r="BA94" s="12">
        <f t="shared" si="27"/>
        <v>6.3958787398454509E-2</v>
      </c>
      <c r="BB94" s="12">
        <f t="shared" si="27"/>
        <v>4.9177729344164832E-2</v>
      </c>
      <c r="BC94" s="12">
        <f t="shared" si="27"/>
        <v>7.4777095304141047E-2</v>
      </c>
      <c r="BD94" s="12">
        <f t="shared" si="27"/>
        <v>6.4909847434119261E-2</v>
      </c>
      <c r="BE94" s="12">
        <f t="shared" si="27"/>
        <v>4.8939964335248637E-2</v>
      </c>
      <c r="BF94" s="12">
        <f t="shared" si="27"/>
        <v>1.5454725579551951E-3</v>
      </c>
      <c r="BG94" s="12">
        <f t="shared" si="27"/>
        <v>1.5375470576580121E-2</v>
      </c>
      <c r="BH94" s="12">
        <f t="shared" si="27"/>
        <v>1.8268278185060407E-2</v>
      </c>
      <c r="BI94" s="12">
        <f t="shared" si="27"/>
        <v>2.1161085793540691E-2</v>
      </c>
      <c r="BJ94" s="12">
        <f t="shared" si="27"/>
        <v>1.7634238161283903E-2</v>
      </c>
      <c r="BK94" s="12">
        <f t="shared" si="27"/>
        <v>7.7669902912621096E-3</v>
      </c>
      <c r="BL94" s="12">
        <f t="shared" si="27"/>
        <v>1.9575985734099442E-2</v>
      </c>
      <c r="BM94" s="12">
        <f t="shared" si="27"/>
        <v>3.2137903705171368E-2</v>
      </c>
      <c r="BN94" s="12">
        <f t="shared" si="27"/>
        <v>3.2137903705171368E-2</v>
      </c>
      <c r="BO94" s="12">
        <f t="shared" si="27"/>
        <v>5.7737269665147591E-2</v>
      </c>
      <c r="BP94" s="12">
        <f t="shared" ref="BP94:CG94" si="28">BO94+BP66-BP67</f>
        <v>4.5294234198533755E-2</v>
      </c>
      <c r="BQ94" s="12">
        <f t="shared" si="28"/>
        <v>5.9084604715672645E-2</v>
      </c>
      <c r="BR94" s="12">
        <f t="shared" si="28"/>
        <v>6.2056667327124997E-2</v>
      </c>
      <c r="BS94" s="12">
        <f t="shared" si="28"/>
        <v>6.5028729938577334E-2</v>
      </c>
      <c r="BT94" s="12">
        <f t="shared" si="28"/>
        <v>6.5504259956409711E-2</v>
      </c>
      <c r="BU94" s="12">
        <f t="shared" si="28"/>
        <v>5.0723201902120034E-2</v>
      </c>
      <c r="BV94" s="12">
        <f t="shared" si="28"/>
        <v>7.6322567862096249E-2</v>
      </c>
      <c r="BW94" s="12">
        <f t="shared" si="28"/>
        <v>6.6455319992074463E-2</v>
      </c>
      <c r="BX94" s="12">
        <f t="shared" si="28"/>
        <v>4.8939964335248623E-2</v>
      </c>
      <c r="BY94" s="12">
        <f t="shared" si="28"/>
        <v>1.5454725579551812E-3</v>
      </c>
      <c r="BZ94" s="12">
        <f t="shared" si="28"/>
        <v>1.5375470576580107E-2</v>
      </c>
      <c r="CA94" s="12">
        <f t="shared" si="28"/>
        <v>1.8268278185060393E-2</v>
      </c>
      <c r="CB94" s="12">
        <f t="shared" si="28"/>
        <v>2.1161085793540677E-2</v>
      </c>
      <c r="CC94" s="12">
        <f t="shared" si="28"/>
        <v>1.7634238161283889E-2</v>
      </c>
      <c r="CD94" s="12">
        <f t="shared" si="28"/>
        <v>7.7669902912620957E-3</v>
      </c>
      <c r="CE94" s="12">
        <f t="shared" si="28"/>
        <v>1.9575985734099428E-2</v>
      </c>
      <c r="CF94" s="12">
        <f t="shared" si="28"/>
        <v>3.2137903705171354E-2</v>
      </c>
      <c r="CG94" s="12">
        <f t="shared" si="28"/>
        <v>3.2137903705171354E-2</v>
      </c>
      <c r="CH94" s="12"/>
    </row>
    <row r="95" spans="1:87" x14ac:dyDescent="0.3">
      <c r="A95" s="2" t="s">
        <v>43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 t="s">
        <v>44</v>
      </c>
      <c r="CI95" s="2" t="s">
        <v>26</v>
      </c>
    </row>
    <row r="96" spans="1:87" x14ac:dyDescent="0.3">
      <c r="A96" s="3">
        <v>5000</v>
      </c>
      <c r="B96">
        <f t="shared" ref="B96:K105" si="29">$A96*B$94*B$35</f>
        <v>0</v>
      </c>
      <c r="C96">
        <f t="shared" si="29"/>
        <v>1086.9823657618388</v>
      </c>
      <c r="D96">
        <f t="shared" si="29"/>
        <v>49.039033088963741</v>
      </c>
      <c r="E96">
        <f t="shared" si="29"/>
        <v>8687.9334257975024</v>
      </c>
      <c r="F96">
        <f t="shared" si="29"/>
        <v>1182.0883693283138</v>
      </c>
      <c r="G96">
        <f t="shared" si="29"/>
        <v>5409.1539528432731</v>
      </c>
      <c r="H96">
        <f t="shared" si="29"/>
        <v>22638.399048939962</v>
      </c>
      <c r="I96">
        <f t="shared" si="29"/>
        <v>1682.5837130968891</v>
      </c>
      <c r="J96">
        <f t="shared" si="29"/>
        <v>38491.381018426786</v>
      </c>
      <c r="K96">
        <f t="shared" si="29"/>
        <v>13124.628492173564</v>
      </c>
      <c r="L96">
        <f t="shared" ref="L96:U105" si="30">$A96*L$94*L$35</f>
        <v>37688.131563304923</v>
      </c>
      <c r="M96">
        <f t="shared" si="30"/>
        <v>3933.2276599960369</v>
      </c>
      <c r="N96">
        <f t="shared" si="30"/>
        <v>158.70814345155534</v>
      </c>
      <c r="O96">
        <f t="shared" si="30"/>
        <v>34537.745195165437</v>
      </c>
      <c r="P96">
        <f t="shared" si="30"/>
        <v>9343.7685753913192</v>
      </c>
      <c r="Q96">
        <f t="shared" si="30"/>
        <v>22433.128591242315</v>
      </c>
      <c r="R96">
        <f t="shared" si="30"/>
        <v>19472.95423023578</v>
      </c>
      <c r="S96">
        <f t="shared" si="30"/>
        <v>9004.95343768575</v>
      </c>
      <c r="T96">
        <f t="shared" si="30"/>
        <v>0</v>
      </c>
      <c r="U96">
        <f t="shared" si="30"/>
        <v>0</v>
      </c>
      <c r="V96">
        <f t="shared" ref="V96:AE105" si="31">$A96*V$94*V$35</f>
        <v>1086.9823657618388</v>
      </c>
      <c r="W96">
        <f t="shared" si="31"/>
        <v>49.039033088963741</v>
      </c>
      <c r="X96">
        <f t="shared" si="31"/>
        <v>8687.9334257975024</v>
      </c>
      <c r="Y96">
        <f t="shared" si="31"/>
        <v>1182.0883693283138</v>
      </c>
      <c r="Z96">
        <f t="shared" si="31"/>
        <v>5409.1539528432731</v>
      </c>
      <c r="AA96">
        <f t="shared" si="31"/>
        <v>22638.399048939962</v>
      </c>
      <c r="AB96">
        <f t="shared" si="31"/>
        <v>1682.5837130968891</v>
      </c>
      <c r="AC96">
        <f t="shared" si="31"/>
        <v>38491.381018426786</v>
      </c>
      <c r="AD96">
        <f t="shared" si="31"/>
        <v>13124.628492173564</v>
      </c>
      <c r="AE96">
        <f t="shared" si="31"/>
        <v>37688.131563304923</v>
      </c>
      <c r="AF96">
        <f t="shared" ref="AF96:AO105" si="32">$A96*AF$94*AF$35</f>
        <v>3933.2276599960369</v>
      </c>
      <c r="AG96">
        <f t="shared" si="32"/>
        <v>158.70814345155534</v>
      </c>
      <c r="AH96">
        <f t="shared" si="32"/>
        <v>34537.745195165437</v>
      </c>
      <c r="AI96">
        <f t="shared" si="32"/>
        <v>9343.7685753913192</v>
      </c>
      <c r="AJ96">
        <f t="shared" si="32"/>
        <v>22433.128591242315</v>
      </c>
      <c r="AK96">
        <f t="shared" si="32"/>
        <v>19472.95423023578</v>
      </c>
      <c r="AL96">
        <f t="shared" si="32"/>
        <v>9004.95343768575</v>
      </c>
      <c r="AM96">
        <f t="shared" si="32"/>
        <v>0</v>
      </c>
      <c r="AN96">
        <f t="shared" si="32"/>
        <v>0</v>
      </c>
      <c r="AO96">
        <f t="shared" si="32"/>
        <v>1086.9823657618388</v>
      </c>
      <c r="AP96">
        <f t="shared" ref="AP96:AY105" si="33">$A96*AP$94*AP$35</f>
        <v>49.039033088963741</v>
      </c>
      <c r="AQ96">
        <f t="shared" si="33"/>
        <v>8687.9334257975024</v>
      </c>
      <c r="AR96">
        <f t="shared" si="33"/>
        <v>1182.0883693283138</v>
      </c>
      <c r="AS96">
        <f t="shared" si="33"/>
        <v>5409.1539528432731</v>
      </c>
      <c r="AT96">
        <f t="shared" si="33"/>
        <v>22638.399048939962</v>
      </c>
      <c r="AU96">
        <f t="shared" si="33"/>
        <v>1682.5837130968891</v>
      </c>
      <c r="AV96">
        <f t="shared" si="33"/>
        <v>38491.381018426786</v>
      </c>
      <c r="AW96">
        <f t="shared" si="33"/>
        <v>13124.628492173564</v>
      </c>
      <c r="AX96">
        <f t="shared" si="33"/>
        <v>37688.131563304923</v>
      </c>
      <c r="AY96">
        <f t="shared" si="33"/>
        <v>3933.2276599960369</v>
      </c>
      <c r="AZ96">
        <f t="shared" ref="AZ96:BI105" si="34">$A96*AZ$94*AZ$35</f>
        <v>158.70814345155534</v>
      </c>
      <c r="BA96">
        <f t="shared" si="34"/>
        <v>34537.745195165437</v>
      </c>
      <c r="BB96">
        <f t="shared" si="34"/>
        <v>9343.7685753913192</v>
      </c>
      <c r="BC96">
        <f t="shared" si="34"/>
        <v>22433.128591242315</v>
      </c>
      <c r="BD96">
        <f t="shared" si="34"/>
        <v>19472.95423023578</v>
      </c>
      <c r="BE96">
        <f t="shared" si="34"/>
        <v>9298.5932236972403</v>
      </c>
      <c r="BF96">
        <f t="shared" si="34"/>
        <v>811.3730929264774</v>
      </c>
      <c r="BG96">
        <f t="shared" si="34"/>
        <v>0</v>
      </c>
      <c r="BH96">
        <f t="shared" si="34"/>
        <v>1187.4380820289264</v>
      </c>
      <c r="BI96">
        <f t="shared" si="34"/>
        <v>52.902714483851724</v>
      </c>
      <c r="BJ96">
        <f t="shared" ref="BJ96:BS105" si="35">$A96*BJ$94*BJ$35</f>
        <v>9522.488607093308</v>
      </c>
      <c r="BK96">
        <f t="shared" si="35"/>
        <v>1475.7281553398009</v>
      </c>
      <c r="BL96">
        <f t="shared" si="35"/>
        <v>5872.7957202298321</v>
      </c>
      <c r="BM96">
        <f t="shared" si="35"/>
        <v>23782.048741826813</v>
      </c>
      <c r="BN96">
        <f t="shared" si="35"/>
        <v>1767.5847037844253</v>
      </c>
      <c r="BO96">
        <f t="shared" si="35"/>
        <v>39550.029720626102</v>
      </c>
      <c r="BP96">
        <f t="shared" si="35"/>
        <v>13588.270259560126</v>
      </c>
      <c r="BQ96">
        <f t="shared" si="35"/>
        <v>38700.416088765582</v>
      </c>
      <c r="BR96">
        <f t="shared" si="35"/>
        <v>4033.683376263125</v>
      </c>
      <c r="BS96">
        <f t="shared" si="35"/>
        <v>162.57182484644335</v>
      </c>
      <c r="BT96">
        <f t="shared" ref="BT96:CG105" si="36">$A96*BT$94*BT$35</f>
        <v>35372.300376461244</v>
      </c>
      <c r="BU96">
        <f t="shared" si="36"/>
        <v>9637.4083614028059</v>
      </c>
      <c r="BV96">
        <f t="shared" si="36"/>
        <v>22896.770358628877</v>
      </c>
      <c r="BW96">
        <f t="shared" si="36"/>
        <v>19936.595997622338</v>
      </c>
      <c r="BX96">
        <f t="shared" si="36"/>
        <v>9298.5932236972385</v>
      </c>
      <c r="BY96">
        <f t="shared" si="36"/>
        <v>811.37309292647012</v>
      </c>
      <c r="BZ96">
        <f t="shared" si="36"/>
        <v>0</v>
      </c>
      <c r="CA96">
        <f t="shared" si="36"/>
        <v>1187.4380820289255</v>
      </c>
      <c r="CB96">
        <f t="shared" si="36"/>
        <v>52.902714483851696</v>
      </c>
      <c r="CC96">
        <f t="shared" si="36"/>
        <v>9522.4886070933007</v>
      </c>
      <c r="CD96">
        <f t="shared" si="36"/>
        <v>1475.7281553397981</v>
      </c>
      <c r="CE96">
        <f t="shared" si="36"/>
        <v>5872.7957202298285</v>
      </c>
      <c r="CF96">
        <f t="shared" si="36"/>
        <v>23782.048741826802</v>
      </c>
      <c r="CG96">
        <f t="shared" si="36"/>
        <v>1767.5847037844246</v>
      </c>
      <c r="CH96">
        <f>SUM(B96:CG96)</f>
        <v>969189.41945710301</v>
      </c>
      <c r="CI96" s="10">
        <f>CH96/$B$41</f>
        <v>4.8296590720649762E-2</v>
      </c>
    </row>
    <row r="97" spans="1:87" x14ac:dyDescent="0.3">
      <c r="A97" s="3">
        <v>10000</v>
      </c>
      <c r="B97">
        <f t="shared" si="29"/>
        <v>0</v>
      </c>
      <c r="C97">
        <f t="shared" si="29"/>
        <v>2173.9647315236775</v>
      </c>
      <c r="D97">
        <f t="shared" si="29"/>
        <v>98.078066177927482</v>
      </c>
      <c r="E97">
        <f t="shared" si="29"/>
        <v>17375.866851595005</v>
      </c>
      <c r="F97">
        <f t="shared" si="29"/>
        <v>2364.1767386566275</v>
      </c>
      <c r="G97">
        <f t="shared" si="29"/>
        <v>10818.307905686546</v>
      </c>
      <c r="H97">
        <f t="shared" si="29"/>
        <v>45276.798097879924</v>
      </c>
      <c r="I97">
        <f t="shared" si="29"/>
        <v>3365.1674261937783</v>
      </c>
      <c r="J97">
        <f t="shared" si="29"/>
        <v>76982.762036853572</v>
      </c>
      <c r="K97">
        <f t="shared" si="29"/>
        <v>26249.256984347128</v>
      </c>
      <c r="L97">
        <f t="shared" si="30"/>
        <v>75376.263126609847</v>
      </c>
      <c r="M97">
        <f t="shared" si="30"/>
        <v>7866.4553199920738</v>
      </c>
      <c r="N97">
        <f t="shared" si="30"/>
        <v>317.41628690311069</v>
      </c>
      <c r="O97">
        <f t="shared" si="30"/>
        <v>69075.490390330873</v>
      </c>
      <c r="P97">
        <f t="shared" si="30"/>
        <v>18687.537150782638</v>
      </c>
      <c r="Q97">
        <f t="shared" si="30"/>
        <v>44866.257182484631</v>
      </c>
      <c r="R97">
        <f t="shared" si="30"/>
        <v>38945.908460471561</v>
      </c>
      <c r="S97">
        <f t="shared" si="30"/>
        <v>18009.9068753715</v>
      </c>
      <c r="T97">
        <f t="shared" si="30"/>
        <v>0</v>
      </c>
      <c r="U97">
        <f t="shared" si="30"/>
        <v>0</v>
      </c>
      <c r="V97">
        <f t="shared" si="31"/>
        <v>2173.9647315236775</v>
      </c>
      <c r="W97">
        <f t="shared" si="31"/>
        <v>98.078066177927482</v>
      </c>
      <c r="X97">
        <f t="shared" si="31"/>
        <v>17375.866851595005</v>
      </c>
      <c r="Y97">
        <f t="shared" si="31"/>
        <v>2364.1767386566275</v>
      </c>
      <c r="Z97">
        <f t="shared" si="31"/>
        <v>10818.307905686546</v>
      </c>
      <c r="AA97">
        <f t="shared" si="31"/>
        <v>45276.798097879924</v>
      </c>
      <c r="AB97">
        <f t="shared" si="31"/>
        <v>3365.1674261937783</v>
      </c>
      <c r="AC97">
        <f t="shared" si="31"/>
        <v>76982.762036853572</v>
      </c>
      <c r="AD97">
        <f t="shared" si="31"/>
        <v>26249.256984347128</v>
      </c>
      <c r="AE97">
        <f t="shared" si="31"/>
        <v>75376.263126609847</v>
      </c>
      <c r="AF97">
        <f t="shared" si="32"/>
        <v>7866.4553199920738</v>
      </c>
      <c r="AG97">
        <f t="shared" si="32"/>
        <v>317.41628690311069</v>
      </c>
      <c r="AH97">
        <f t="shared" si="32"/>
        <v>69075.490390330873</v>
      </c>
      <c r="AI97">
        <f t="shared" si="32"/>
        <v>18687.537150782638</v>
      </c>
      <c r="AJ97">
        <f t="shared" si="32"/>
        <v>44866.257182484631</v>
      </c>
      <c r="AK97">
        <f t="shared" si="32"/>
        <v>38945.908460471561</v>
      </c>
      <c r="AL97">
        <f t="shared" si="32"/>
        <v>18009.9068753715</v>
      </c>
      <c r="AM97">
        <f t="shared" si="32"/>
        <v>0</v>
      </c>
      <c r="AN97">
        <f t="shared" si="32"/>
        <v>0</v>
      </c>
      <c r="AO97">
        <f t="shared" si="32"/>
        <v>2173.9647315236775</v>
      </c>
      <c r="AP97">
        <f t="shared" si="33"/>
        <v>98.078066177927482</v>
      </c>
      <c r="AQ97">
        <f t="shared" si="33"/>
        <v>17375.866851595005</v>
      </c>
      <c r="AR97">
        <f t="shared" si="33"/>
        <v>2364.1767386566275</v>
      </c>
      <c r="AS97">
        <f t="shared" si="33"/>
        <v>10818.307905686546</v>
      </c>
      <c r="AT97">
        <f t="shared" si="33"/>
        <v>45276.798097879924</v>
      </c>
      <c r="AU97">
        <f t="shared" si="33"/>
        <v>3365.1674261937783</v>
      </c>
      <c r="AV97">
        <f t="shared" si="33"/>
        <v>76982.762036853572</v>
      </c>
      <c r="AW97">
        <f t="shared" si="33"/>
        <v>26249.256984347128</v>
      </c>
      <c r="AX97">
        <f t="shared" si="33"/>
        <v>75376.263126609847</v>
      </c>
      <c r="AY97">
        <f t="shared" si="33"/>
        <v>7866.4553199920738</v>
      </c>
      <c r="AZ97">
        <f t="shared" si="34"/>
        <v>317.41628690311069</v>
      </c>
      <c r="BA97">
        <f t="shared" si="34"/>
        <v>69075.490390330873</v>
      </c>
      <c r="BB97">
        <f t="shared" si="34"/>
        <v>18687.537150782638</v>
      </c>
      <c r="BC97">
        <f t="shared" si="34"/>
        <v>44866.257182484631</v>
      </c>
      <c r="BD97">
        <f t="shared" si="34"/>
        <v>38945.908460471561</v>
      </c>
      <c r="BE97">
        <f t="shared" si="34"/>
        <v>18597.186447394481</v>
      </c>
      <c r="BF97">
        <f t="shared" si="34"/>
        <v>1622.7461858529548</v>
      </c>
      <c r="BG97">
        <f t="shared" si="34"/>
        <v>0</v>
      </c>
      <c r="BH97">
        <f t="shared" si="34"/>
        <v>2374.8761640578527</v>
      </c>
      <c r="BI97">
        <f t="shared" si="34"/>
        <v>105.80542896770345</v>
      </c>
      <c r="BJ97">
        <f t="shared" si="35"/>
        <v>19044.977214186616</v>
      </c>
      <c r="BK97">
        <f t="shared" si="35"/>
        <v>2951.4563106796018</v>
      </c>
      <c r="BL97">
        <f t="shared" si="35"/>
        <v>11745.591440459664</v>
      </c>
      <c r="BM97">
        <f t="shared" si="35"/>
        <v>47564.097483653626</v>
      </c>
      <c r="BN97">
        <f t="shared" si="35"/>
        <v>3535.1694075688506</v>
      </c>
      <c r="BO97">
        <f t="shared" si="35"/>
        <v>79100.059441252204</v>
      </c>
      <c r="BP97">
        <f t="shared" si="35"/>
        <v>27176.540519120252</v>
      </c>
      <c r="BQ97">
        <f t="shared" si="35"/>
        <v>77400.832177531163</v>
      </c>
      <c r="BR97">
        <f t="shared" si="35"/>
        <v>8067.3667525262499</v>
      </c>
      <c r="BS97">
        <f t="shared" si="35"/>
        <v>325.1436496928867</v>
      </c>
      <c r="BT97">
        <f t="shared" si="36"/>
        <v>70744.600752922488</v>
      </c>
      <c r="BU97">
        <f t="shared" si="36"/>
        <v>19274.816722805612</v>
      </c>
      <c r="BV97">
        <f t="shared" si="36"/>
        <v>45793.540717257754</v>
      </c>
      <c r="BW97">
        <f t="shared" si="36"/>
        <v>39873.191995244677</v>
      </c>
      <c r="BX97">
        <f t="shared" si="36"/>
        <v>18597.186447394477</v>
      </c>
      <c r="BY97">
        <f t="shared" si="36"/>
        <v>1622.7461858529402</v>
      </c>
      <c r="BZ97">
        <f t="shared" si="36"/>
        <v>0</v>
      </c>
      <c r="CA97">
        <f t="shared" si="36"/>
        <v>2374.8761640578509</v>
      </c>
      <c r="CB97">
        <f t="shared" si="36"/>
        <v>105.80542896770339</v>
      </c>
      <c r="CC97">
        <f t="shared" si="36"/>
        <v>19044.977214186601</v>
      </c>
      <c r="CD97">
        <f t="shared" si="36"/>
        <v>2951.4563106795963</v>
      </c>
      <c r="CE97">
        <f t="shared" si="36"/>
        <v>11745.591440459657</v>
      </c>
      <c r="CF97">
        <f t="shared" si="36"/>
        <v>47564.097483653604</v>
      </c>
      <c r="CG97">
        <f t="shared" si="36"/>
        <v>3535.1694075688492</v>
      </c>
      <c r="CH97">
        <f t="shared" ref="CH97:CH116" si="37">SUM(B97:CG97)</f>
        <v>1938378.838914206</v>
      </c>
      <c r="CI97" s="10">
        <f t="shared" ref="CI97:CI116" si="38">CH97/$B$41</f>
        <v>9.6593181441299525E-2</v>
      </c>
    </row>
    <row r="98" spans="1:87" x14ac:dyDescent="0.3">
      <c r="A98" s="7">
        <v>15000</v>
      </c>
      <c r="B98">
        <f t="shared" si="29"/>
        <v>0</v>
      </c>
      <c r="C98">
        <f t="shared" si="29"/>
        <v>3260.9470972855165</v>
      </c>
      <c r="D98">
        <f t="shared" si="29"/>
        <v>147.11709926689122</v>
      </c>
      <c r="E98">
        <f t="shared" si="29"/>
        <v>26063.800277392507</v>
      </c>
      <c r="F98">
        <f t="shared" si="29"/>
        <v>3546.2651079849411</v>
      </c>
      <c r="G98">
        <f t="shared" si="29"/>
        <v>16227.461858529821</v>
      </c>
      <c r="H98">
        <f t="shared" si="29"/>
        <v>67915.19714681989</v>
      </c>
      <c r="I98">
        <f t="shared" si="29"/>
        <v>5047.7511392906672</v>
      </c>
      <c r="J98">
        <f t="shared" si="29"/>
        <v>115474.14305528036</v>
      </c>
      <c r="K98">
        <f t="shared" si="29"/>
        <v>39373.885476520692</v>
      </c>
      <c r="L98">
        <f t="shared" si="30"/>
        <v>113064.39468991477</v>
      </c>
      <c r="M98">
        <f t="shared" si="30"/>
        <v>11799.682979988111</v>
      </c>
      <c r="N98">
        <f t="shared" si="30"/>
        <v>476.124430354666</v>
      </c>
      <c r="O98">
        <f t="shared" si="30"/>
        <v>103613.23558549631</v>
      </c>
      <c r="P98">
        <f t="shared" si="30"/>
        <v>28031.305726173952</v>
      </c>
      <c r="Q98">
        <f t="shared" si="30"/>
        <v>67299.385773726943</v>
      </c>
      <c r="R98">
        <f t="shared" si="30"/>
        <v>58418.862690707334</v>
      </c>
      <c r="S98">
        <f t="shared" si="30"/>
        <v>27014.860313057248</v>
      </c>
      <c r="T98">
        <f t="shared" si="30"/>
        <v>0</v>
      </c>
      <c r="U98">
        <f t="shared" si="30"/>
        <v>0</v>
      </c>
      <c r="V98">
        <f t="shared" si="31"/>
        <v>3260.9470972855165</v>
      </c>
      <c r="W98">
        <f t="shared" si="31"/>
        <v>147.11709926689122</v>
      </c>
      <c r="X98">
        <f t="shared" si="31"/>
        <v>26063.800277392507</v>
      </c>
      <c r="Y98">
        <f t="shared" si="31"/>
        <v>3546.2651079849411</v>
      </c>
      <c r="Z98">
        <f t="shared" si="31"/>
        <v>16227.461858529821</v>
      </c>
      <c r="AA98">
        <f t="shared" si="31"/>
        <v>67915.19714681989</v>
      </c>
      <c r="AB98">
        <f t="shared" si="31"/>
        <v>5047.7511392906672</v>
      </c>
      <c r="AC98">
        <f t="shared" si="31"/>
        <v>115474.14305528036</v>
      </c>
      <c r="AD98">
        <f t="shared" si="31"/>
        <v>39373.885476520692</v>
      </c>
      <c r="AE98">
        <f t="shared" si="31"/>
        <v>113064.39468991477</v>
      </c>
      <c r="AF98">
        <f t="shared" si="32"/>
        <v>11799.682979988111</v>
      </c>
      <c r="AG98">
        <f t="shared" si="32"/>
        <v>476.124430354666</v>
      </c>
      <c r="AH98">
        <f t="shared" si="32"/>
        <v>103613.23558549631</v>
      </c>
      <c r="AI98">
        <f t="shared" si="32"/>
        <v>28031.305726173952</v>
      </c>
      <c r="AJ98">
        <f t="shared" si="32"/>
        <v>67299.385773726943</v>
      </c>
      <c r="AK98">
        <f t="shared" si="32"/>
        <v>58418.862690707334</v>
      </c>
      <c r="AL98">
        <f t="shared" si="32"/>
        <v>27014.860313057248</v>
      </c>
      <c r="AM98">
        <f t="shared" si="32"/>
        <v>0</v>
      </c>
      <c r="AN98">
        <f t="shared" si="32"/>
        <v>0</v>
      </c>
      <c r="AO98">
        <f t="shared" si="32"/>
        <v>3260.9470972855165</v>
      </c>
      <c r="AP98">
        <f t="shared" si="33"/>
        <v>147.11709926689122</v>
      </c>
      <c r="AQ98">
        <f t="shared" si="33"/>
        <v>26063.800277392507</v>
      </c>
      <c r="AR98">
        <f t="shared" si="33"/>
        <v>3546.2651079849411</v>
      </c>
      <c r="AS98">
        <f t="shared" si="33"/>
        <v>16227.461858529821</v>
      </c>
      <c r="AT98">
        <f t="shared" si="33"/>
        <v>67915.19714681989</v>
      </c>
      <c r="AU98">
        <f t="shared" si="33"/>
        <v>5047.7511392906672</v>
      </c>
      <c r="AV98">
        <f t="shared" si="33"/>
        <v>115474.14305528036</v>
      </c>
      <c r="AW98">
        <f t="shared" si="33"/>
        <v>39373.885476520692</v>
      </c>
      <c r="AX98">
        <f t="shared" si="33"/>
        <v>113064.39468991477</v>
      </c>
      <c r="AY98">
        <f t="shared" si="33"/>
        <v>11799.682979988111</v>
      </c>
      <c r="AZ98">
        <f t="shared" si="34"/>
        <v>476.124430354666</v>
      </c>
      <c r="BA98">
        <f t="shared" si="34"/>
        <v>103613.23558549631</v>
      </c>
      <c r="BB98">
        <f t="shared" si="34"/>
        <v>28031.305726173952</v>
      </c>
      <c r="BC98">
        <f t="shared" si="34"/>
        <v>67299.385773726943</v>
      </c>
      <c r="BD98">
        <f t="shared" si="34"/>
        <v>58418.862690707334</v>
      </c>
      <c r="BE98">
        <f t="shared" si="34"/>
        <v>27895.779671091725</v>
      </c>
      <c r="BF98">
        <f t="shared" si="34"/>
        <v>2434.1192787794321</v>
      </c>
      <c r="BG98">
        <f t="shared" si="34"/>
        <v>0</v>
      </c>
      <c r="BH98">
        <f t="shared" si="34"/>
        <v>3562.3142460867793</v>
      </c>
      <c r="BI98">
        <f t="shared" si="34"/>
        <v>158.70814345155517</v>
      </c>
      <c r="BJ98">
        <f t="shared" si="35"/>
        <v>28567.465821279922</v>
      </c>
      <c r="BK98">
        <f t="shared" si="35"/>
        <v>4427.1844660194029</v>
      </c>
      <c r="BL98">
        <f t="shared" si="35"/>
        <v>17618.387160689497</v>
      </c>
      <c r="BM98">
        <f t="shared" si="35"/>
        <v>71346.146225480436</v>
      </c>
      <c r="BN98">
        <f t="shared" si="35"/>
        <v>5302.7541113532761</v>
      </c>
      <c r="BO98">
        <f t="shared" si="35"/>
        <v>118650.08916187829</v>
      </c>
      <c r="BP98">
        <f t="shared" si="35"/>
        <v>40764.810778680381</v>
      </c>
      <c r="BQ98">
        <f t="shared" si="35"/>
        <v>116101.24826629675</v>
      </c>
      <c r="BR98">
        <f t="shared" si="35"/>
        <v>12101.050128789373</v>
      </c>
      <c r="BS98">
        <f t="shared" si="35"/>
        <v>487.71547453932999</v>
      </c>
      <c r="BT98">
        <f t="shared" si="36"/>
        <v>106116.90112938372</v>
      </c>
      <c r="BU98">
        <f t="shared" si="36"/>
        <v>28912.225084208421</v>
      </c>
      <c r="BV98">
        <f t="shared" si="36"/>
        <v>68690.311075886624</v>
      </c>
      <c r="BW98">
        <f t="shared" si="36"/>
        <v>59809.787992867015</v>
      </c>
      <c r="BX98">
        <f t="shared" si="36"/>
        <v>27895.779671091717</v>
      </c>
      <c r="BY98">
        <f t="shared" si="36"/>
        <v>2434.1192787794107</v>
      </c>
      <c r="BZ98">
        <f t="shared" si="36"/>
        <v>0</v>
      </c>
      <c r="CA98">
        <f t="shared" si="36"/>
        <v>3562.3142460867762</v>
      </c>
      <c r="CB98">
        <f t="shared" si="36"/>
        <v>158.70814345155509</v>
      </c>
      <c r="CC98">
        <f t="shared" si="36"/>
        <v>28567.465821279897</v>
      </c>
      <c r="CD98">
        <f t="shared" si="36"/>
        <v>4427.1844660193947</v>
      </c>
      <c r="CE98">
        <f t="shared" si="36"/>
        <v>17618.387160689486</v>
      </c>
      <c r="CF98">
        <f t="shared" si="36"/>
        <v>71346.146225480406</v>
      </c>
      <c r="CG98">
        <f t="shared" si="36"/>
        <v>5302.7541113532734</v>
      </c>
      <c r="CH98">
        <f t="shared" si="37"/>
        <v>2907568.2583713089</v>
      </c>
      <c r="CI98" s="10">
        <f t="shared" si="38"/>
        <v>0.14488977216194926</v>
      </c>
    </row>
    <row r="99" spans="1:87" x14ac:dyDescent="0.3">
      <c r="A99" s="7">
        <v>20000</v>
      </c>
      <c r="B99">
        <f t="shared" si="29"/>
        <v>0</v>
      </c>
      <c r="C99">
        <f t="shared" si="29"/>
        <v>4347.9294630473551</v>
      </c>
      <c r="D99">
        <f t="shared" si="29"/>
        <v>196.15613235585496</v>
      </c>
      <c r="E99">
        <f t="shared" si="29"/>
        <v>34751.73370319001</v>
      </c>
      <c r="F99">
        <f t="shared" si="29"/>
        <v>4728.3534773132551</v>
      </c>
      <c r="G99">
        <f t="shared" si="29"/>
        <v>21636.615811373093</v>
      </c>
      <c r="H99">
        <f t="shared" si="29"/>
        <v>90553.596195759848</v>
      </c>
      <c r="I99">
        <f t="shared" si="29"/>
        <v>6730.3348523875566</v>
      </c>
      <c r="J99">
        <f t="shared" si="29"/>
        <v>153965.52407370714</v>
      </c>
      <c r="K99">
        <f t="shared" si="29"/>
        <v>52498.513968694257</v>
      </c>
      <c r="L99">
        <f t="shared" si="30"/>
        <v>150752.52625321969</v>
      </c>
      <c r="M99">
        <f t="shared" si="30"/>
        <v>15732.910639984148</v>
      </c>
      <c r="N99">
        <f t="shared" si="30"/>
        <v>634.83257380622138</v>
      </c>
      <c r="O99">
        <f t="shared" si="30"/>
        <v>138150.98078066175</v>
      </c>
      <c r="P99">
        <f t="shared" si="30"/>
        <v>37375.074301565277</v>
      </c>
      <c r="Q99">
        <f t="shared" si="30"/>
        <v>89732.514364969262</v>
      </c>
      <c r="R99">
        <f t="shared" si="30"/>
        <v>77891.816920943122</v>
      </c>
      <c r="S99">
        <f t="shared" si="30"/>
        <v>36019.813750743</v>
      </c>
      <c r="T99">
        <f t="shared" si="30"/>
        <v>0</v>
      </c>
      <c r="U99">
        <f t="shared" si="30"/>
        <v>0</v>
      </c>
      <c r="V99">
        <f t="shared" si="31"/>
        <v>4347.9294630473551</v>
      </c>
      <c r="W99">
        <f t="shared" si="31"/>
        <v>196.15613235585496</v>
      </c>
      <c r="X99">
        <f t="shared" si="31"/>
        <v>34751.73370319001</v>
      </c>
      <c r="Y99">
        <f t="shared" si="31"/>
        <v>4728.3534773132551</v>
      </c>
      <c r="Z99">
        <f t="shared" si="31"/>
        <v>21636.615811373093</v>
      </c>
      <c r="AA99">
        <f t="shared" si="31"/>
        <v>90553.596195759848</v>
      </c>
      <c r="AB99">
        <f t="shared" si="31"/>
        <v>6730.3348523875566</v>
      </c>
      <c r="AC99">
        <f t="shared" si="31"/>
        <v>153965.52407370714</v>
      </c>
      <c r="AD99">
        <f t="shared" si="31"/>
        <v>52498.513968694257</v>
      </c>
      <c r="AE99">
        <f t="shared" si="31"/>
        <v>150752.52625321969</v>
      </c>
      <c r="AF99">
        <f t="shared" si="32"/>
        <v>15732.910639984148</v>
      </c>
      <c r="AG99">
        <f t="shared" si="32"/>
        <v>634.83257380622138</v>
      </c>
      <c r="AH99">
        <f t="shared" si="32"/>
        <v>138150.98078066175</v>
      </c>
      <c r="AI99">
        <f t="shared" si="32"/>
        <v>37375.074301565277</v>
      </c>
      <c r="AJ99">
        <f t="shared" si="32"/>
        <v>89732.514364969262</v>
      </c>
      <c r="AK99">
        <f t="shared" si="32"/>
        <v>77891.816920943122</v>
      </c>
      <c r="AL99">
        <f t="shared" si="32"/>
        <v>36019.813750743</v>
      </c>
      <c r="AM99">
        <f t="shared" si="32"/>
        <v>0</v>
      </c>
      <c r="AN99">
        <f t="shared" si="32"/>
        <v>0</v>
      </c>
      <c r="AO99">
        <f t="shared" si="32"/>
        <v>4347.9294630473551</v>
      </c>
      <c r="AP99">
        <f t="shared" si="33"/>
        <v>196.15613235585496</v>
      </c>
      <c r="AQ99">
        <f t="shared" si="33"/>
        <v>34751.73370319001</v>
      </c>
      <c r="AR99">
        <f t="shared" si="33"/>
        <v>4728.3534773132551</v>
      </c>
      <c r="AS99">
        <f t="shared" si="33"/>
        <v>21636.615811373093</v>
      </c>
      <c r="AT99">
        <f t="shared" si="33"/>
        <v>90553.596195759848</v>
      </c>
      <c r="AU99">
        <f t="shared" si="33"/>
        <v>6730.3348523875566</v>
      </c>
      <c r="AV99">
        <f t="shared" si="33"/>
        <v>153965.52407370714</v>
      </c>
      <c r="AW99">
        <f t="shared" si="33"/>
        <v>52498.513968694257</v>
      </c>
      <c r="AX99">
        <f t="shared" si="33"/>
        <v>150752.52625321969</v>
      </c>
      <c r="AY99">
        <f t="shared" si="33"/>
        <v>15732.910639984148</v>
      </c>
      <c r="AZ99">
        <f t="shared" si="34"/>
        <v>634.83257380622138</v>
      </c>
      <c r="BA99">
        <f t="shared" si="34"/>
        <v>138150.98078066175</v>
      </c>
      <c r="BB99">
        <f t="shared" si="34"/>
        <v>37375.074301565277</v>
      </c>
      <c r="BC99">
        <f t="shared" si="34"/>
        <v>89732.514364969262</v>
      </c>
      <c r="BD99">
        <f t="shared" si="34"/>
        <v>77891.816920943122</v>
      </c>
      <c r="BE99">
        <f t="shared" si="34"/>
        <v>37194.372894788961</v>
      </c>
      <c r="BF99">
        <f t="shared" si="34"/>
        <v>3245.4923717059096</v>
      </c>
      <c r="BG99">
        <f t="shared" si="34"/>
        <v>0</v>
      </c>
      <c r="BH99">
        <f t="shared" si="34"/>
        <v>4749.7523281157055</v>
      </c>
      <c r="BI99">
        <f t="shared" si="34"/>
        <v>211.6108579354069</v>
      </c>
      <c r="BJ99">
        <f t="shared" si="35"/>
        <v>38089.954428373232</v>
      </c>
      <c r="BK99">
        <f t="shared" si="35"/>
        <v>5902.9126213592035</v>
      </c>
      <c r="BL99">
        <f t="shared" si="35"/>
        <v>23491.182880919328</v>
      </c>
      <c r="BM99">
        <f t="shared" si="35"/>
        <v>95128.194967307252</v>
      </c>
      <c r="BN99">
        <f t="shared" si="35"/>
        <v>7070.3388151377012</v>
      </c>
      <c r="BO99">
        <f t="shared" si="35"/>
        <v>158200.11888250441</v>
      </c>
      <c r="BP99">
        <f t="shared" si="35"/>
        <v>54353.081038240503</v>
      </c>
      <c r="BQ99">
        <f t="shared" si="35"/>
        <v>154801.66435506233</v>
      </c>
      <c r="BR99">
        <f t="shared" si="35"/>
        <v>16134.7335050525</v>
      </c>
      <c r="BS99">
        <f t="shared" si="35"/>
        <v>650.28729938577339</v>
      </c>
      <c r="BT99">
        <f t="shared" si="36"/>
        <v>141489.20150584498</v>
      </c>
      <c r="BU99">
        <f t="shared" si="36"/>
        <v>38549.633445611224</v>
      </c>
      <c r="BV99">
        <f t="shared" si="36"/>
        <v>91587.081434515509</v>
      </c>
      <c r="BW99">
        <f t="shared" si="36"/>
        <v>79746.383990489354</v>
      </c>
      <c r="BX99">
        <f t="shared" si="36"/>
        <v>37194.372894788954</v>
      </c>
      <c r="BY99">
        <f t="shared" si="36"/>
        <v>3245.4923717058805</v>
      </c>
      <c r="BZ99">
        <f t="shared" si="36"/>
        <v>0</v>
      </c>
      <c r="CA99">
        <f t="shared" si="36"/>
        <v>4749.7523281157019</v>
      </c>
      <c r="CB99">
        <f t="shared" si="36"/>
        <v>211.61085793540678</v>
      </c>
      <c r="CC99">
        <f t="shared" si="36"/>
        <v>38089.954428373203</v>
      </c>
      <c r="CD99">
        <f t="shared" si="36"/>
        <v>5902.9126213591926</v>
      </c>
      <c r="CE99">
        <f t="shared" si="36"/>
        <v>23491.182880919314</v>
      </c>
      <c r="CF99">
        <f t="shared" si="36"/>
        <v>95128.194967307209</v>
      </c>
      <c r="CG99">
        <f t="shared" si="36"/>
        <v>7070.3388151376985</v>
      </c>
      <c r="CH99">
        <f t="shared" si="37"/>
        <v>3876757.677828412</v>
      </c>
      <c r="CI99" s="10">
        <f t="shared" si="38"/>
        <v>0.19318636288259905</v>
      </c>
    </row>
    <row r="100" spans="1:87" x14ac:dyDescent="0.3">
      <c r="A100" s="7">
        <v>25000</v>
      </c>
      <c r="B100">
        <f t="shared" si="29"/>
        <v>0</v>
      </c>
      <c r="C100">
        <f t="shared" si="29"/>
        <v>5434.911828809194</v>
      </c>
      <c r="D100">
        <f t="shared" si="29"/>
        <v>245.19516544481871</v>
      </c>
      <c r="E100">
        <f t="shared" si="29"/>
        <v>43439.667128987516</v>
      </c>
      <c r="F100">
        <f t="shared" si="29"/>
        <v>5910.4418466415682</v>
      </c>
      <c r="G100">
        <f t="shared" si="29"/>
        <v>27045.769764216373</v>
      </c>
      <c r="H100">
        <f t="shared" si="29"/>
        <v>113191.99524469982</v>
      </c>
      <c r="I100">
        <f t="shared" si="29"/>
        <v>8412.9185654844459</v>
      </c>
      <c r="J100">
        <f t="shared" si="29"/>
        <v>192456.90509213394</v>
      </c>
      <c r="K100">
        <f t="shared" si="29"/>
        <v>65623.142460867821</v>
      </c>
      <c r="L100">
        <f t="shared" si="30"/>
        <v>188440.65781652462</v>
      </c>
      <c r="M100">
        <f t="shared" si="30"/>
        <v>19666.138299980183</v>
      </c>
      <c r="N100">
        <f t="shared" si="30"/>
        <v>793.54071725777669</v>
      </c>
      <c r="O100">
        <f t="shared" si="30"/>
        <v>172688.72597582717</v>
      </c>
      <c r="P100">
        <f t="shared" si="30"/>
        <v>46718.842876956594</v>
      </c>
      <c r="Q100">
        <f t="shared" si="30"/>
        <v>112165.64295621157</v>
      </c>
      <c r="R100">
        <f t="shared" si="30"/>
        <v>97364.771151178895</v>
      </c>
      <c r="S100">
        <f t="shared" si="30"/>
        <v>45024.767188428756</v>
      </c>
      <c r="T100">
        <f t="shared" si="30"/>
        <v>0</v>
      </c>
      <c r="U100">
        <f t="shared" si="30"/>
        <v>0</v>
      </c>
      <c r="V100">
        <f t="shared" si="31"/>
        <v>5434.911828809194</v>
      </c>
      <c r="W100">
        <f t="shared" si="31"/>
        <v>245.19516544481871</v>
      </c>
      <c r="X100">
        <f t="shared" si="31"/>
        <v>43439.667128987516</v>
      </c>
      <c r="Y100">
        <f t="shared" si="31"/>
        <v>5910.4418466415682</v>
      </c>
      <c r="Z100">
        <f t="shared" si="31"/>
        <v>27045.769764216373</v>
      </c>
      <c r="AA100">
        <f t="shared" si="31"/>
        <v>113191.99524469982</v>
      </c>
      <c r="AB100">
        <f t="shared" si="31"/>
        <v>8412.9185654844459</v>
      </c>
      <c r="AC100">
        <f t="shared" si="31"/>
        <v>192456.90509213394</v>
      </c>
      <c r="AD100">
        <f t="shared" si="31"/>
        <v>65623.142460867821</v>
      </c>
      <c r="AE100">
        <f t="shared" si="31"/>
        <v>188440.65781652462</v>
      </c>
      <c r="AF100">
        <f t="shared" si="32"/>
        <v>19666.138299980183</v>
      </c>
      <c r="AG100">
        <f t="shared" si="32"/>
        <v>793.54071725777669</v>
      </c>
      <c r="AH100">
        <f t="shared" si="32"/>
        <v>172688.72597582717</v>
      </c>
      <c r="AI100">
        <f t="shared" si="32"/>
        <v>46718.842876956594</v>
      </c>
      <c r="AJ100">
        <f t="shared" si="32"/>
        <v>112165.64295621157</v>
      </c>
      <c r="AK100">
        <f t="shared" si="32"/>
        <v>97364.771151178895</v>
      </c>
      <c r="AL100">
        <f t="shared" si="32"/>
        <v>45024.767188428756</v>
      </c>
      <c r="AM100">
        <f t="shared" si="32"/>
        <v>0</v>
      </c>
      <c r="AN100">
        <f t="shared" si="32"/>
        <v>0</v>
      </c>
      <c r="AO100">
        <f t="shared" si="32"/>
        <v>5434.911828809194</v>
      </c>
      <c r="AP100">
        <f t="shared" si="33"/>
        <v>245.19516544481871</v>
      </c>
      <c r="AQ100">
        <f t="shared" si="33"/>
        <v>43439.667128987516</v>
      </c>
      <c r="AR100">
        <f t="shared" si="33"/>
        <v>5910.4418466415682</v>
      </c>
      <c r="AS100">
        <f t="shared" si="33"/>
        <v>27045.769764216373</v>
      </c>
      <c r="AT100">
        <f t="shared" si="33"/>
        <v>113191.99524469982</v>
      </c>
      <c r="AU100">
        <f t="shared" si="33"/>
        <v>8412.9185654844459</v>
      </c>
      <c r="AV100">
        <f t="shared" si="33"/>
        <v>192456.90509213394</v>
      </c>
      <c r="AW100">
        <f t="shared" si="33"/>
        <v>65623.142460867821</v>
      </c>
      <c r="AX100">
        <f t="shared" si="33"/>
        <v>188440.65781652462</v>
      </c>
      <c r="AY100">
        <f t="shared" si="33"/>
        <v>19666.138299980183</v>
      </c>
      <c r="AZ100">
        <f t="shared" si="34"/>
        <v>793.54071725777669</v>
      </c>
      <c r="BA100">
        <f t="shared" si="34"/>
        <v>172688.72597582717</v>
      </c>
      <c r="BB100">
        <f t="shared" si="34"/>
        <v>46718.842876956594</v>
      </c>
      <c r="BC100">
        <f t="shared" si="34"/>
        <v>112165.64295621157</v>
      </c>
      <c r="BD100">
        <f t="shared" si="34"/>
        <v>97364.771151178895</v>
      </c>
      <c r="BE100">
        <f t="shared" si="34"/>
        <v>46492.966118486198</v>
      </c>
      <c r="BF100">
        <f t="shared" si="34"/>
        <v>4056.8654646323871</v>
      </c>
      <c r="BG100">
        <f t="shared" si="34"/>
        <v>0</v>
      </c>
      <c r="BH100">
        <f t="shared" si="34"/>
        <v>5937.1904101446326</v>
      </c>
      <c r="BI100">
        <f t="shared" si="34"/>
        <v>264.51357241925865</v>
      </c>
      <c r="BJ100">
        <f t="shared" si="35"/>
        <v>47612.443035466538</v>
      </c>
      <c r="BK100">
        <f t="shared" si="35"/>
        <v>7378.6407766990033</v>
      </c>
      <c r="BL100">
        <f t="shared" si="35"/>
        <v>29363.978601149163</v>
      </c>
      <c r="BM100">
        <f t="shared" si="35"/>
        <v>118910.24370913407</v>
      </c>
      <c r="BN100">
        <f t="shared" si="35"/>
        <v>8837.9235189221272</v>
      </c>
      <c r="BO100">
        <f t="shared" si="35"/>
        <v>197750.14860313048</v>
      </c>
      <c r="BP100">
        <f t="shared" si="35"/>
        <v>67941.351297800633</v>
      </c>
      <c r="BQ100">
        <f t="shared" si="35"/>
        <v>193502.08044382793</v>
      </c>
      <c r="BR100">
        <f t="shared" si="35"/>
        <v>20168.416881315625</v>
      </c>
      <c r="BS100">
        <f t="shared" si="35"/>
        <v>812.85912423221669</v>
      </c>
      <c r="BT100">
        <f t="shared" si="36"/>
        <v>176861.50188230624</v>
      </c>
      <c r="BU100">
        <f t="shared" si="36"/>
        <v>48187.041807014037</v>
      </c>
      <c r="BV100">
        <f t="shared" si="36"/>
        <v>114483.85179314438</v>
      </c>
      <c r="BW100">
        <f t="shared" si="36"/>
        <v>99682.979988111692</v>
      </c>
      <c r="BX100">
        <f t="shared" si="36"/>
        <v>46492.966118486191</v>
      </c>
      <c r="BY100">
        <f t="shared" si="36"/>
        <v>4056.8654646323503</v>
      </c>
      <c r="BZ100">
        <f t="shared" si="36"/>
        <v>0</v>
      </c>
      <c r="CA100">
        <f t="shared" si="36"/>
        <v>5937.1904101446271</v>
      </c>
      <c r="CB100">
        <f t="shared" si="36"/>
        <v>264.51357241925848</v>
      </c>
      <c r="CC100">
        <f t="shared" si="36"/>
        <v>47612.443035466495</v>
      </c>
      <c r="CD100">
        <f t="shared" si="36"/>
        <v>7378.6407766989905</v>
      </c>
      <c r="CE100">
        <f t="shared" si="36"/>
        <v>29363.978601149141</v>
      </c>
      <c r="CF100">
        <f t="shared" si="36"/>
        <v>118910.243709134</v>
      </c>
      <c r="CG100">
        <f t="shared" si="36"/>
        <v>8837.9235189221217</v>
      </c>
      <c r="CH100">
        <f t="shared" si="37"/>
        <v>4845947.0972855166</v>
      </c>
      <c r="CI100" s="10">
        <f t="shared" si="38"/>
        <v>0.24148295360324887</v>
      </c>
    </row>
    <row r="101" spans="1:87" x14ac:dyDescent="0.3">
      <c r="A101" s="7">
        <v>30000</v>
      </c>
      <c r="B101">
        <f t="shared" si="29"/>
        <v>0</v>
      </c>
      <c r="C101">
        <f t="shared" si="29"/>
        <v>6521.894194571033</v>
      </c>
      <c r="D101">
        <f t="shared" si="29"/>
        <v>294.23419853378243</v>
      </c>
      <c r="E101">
        <f t="shared" si="29"/>
        <v>52127.600554785015</v>
      </c>
      <c r="F101">
        <f t="shared" si="29"/>
        <v>7092.5302159698822</v>
      </c>
      <c r="G101">
        <f t="shared" si="29"/>
        <v>32454.923717059643</v>
      </c>
      <c r="H101">
        <f t="shared" si="29"/>
        <v>135830.39429363978</v>
      </c>
      <c r="I101">
        <f t="shared" si="29"/>
        <v>10095.502278581334</v>
      </c>
      <c r="J101">
        <f t="shared" si="29"/>
        <v>230948.28611056073</v>
      </c>
      <c r="K101">
        <f t="shared" si="29"/>
        <v>78747.770953041385</v>
      </c>
      <c r="L101">
        <f t="shared" si="30"/>
        <v>226128.78937982954</v>
      </c>
      <c r="M101">
        <f t="shared" si="30"/>
        <v>23599.365959976221</v>
      </c>
      <c r="N101">
        <f t="shared" si="30"/>
        <v>952.24886070933201</v>
      </c>
      <c r="O101">
        <f t="shared" si="30"/>
        <v>207226.47117099262</v>
      </c>
      <c r="P101">
        <f t="shared" si="30"/>
        <v>56062.611452347905</v>
      </c>
      <c r="Q101">
        <f t="shared" si="30"/>
        <v>134598.77154745389</v>
      </c>
      <c r="R101">
        <f t="shared" si="30"/>
        <v>116837.72538141467</v>
      </c>
      <c r="S101">
        <f t="shared" si="30"/>
        <v>54029.720626114497</v>
      </c>
      <c r="T101">
        <f t="shared" si="30"/>
        <v>0</v>
      </c>
      <c r="U101">
        <f t="shared" si="30"/>
        <v>0</v>
      </c>
      <c r="V101">
        <f t="shared" si="31"/>
        <v>6521.894194571033</v>
      </c>
      <c r="W101">
        <f t="shared" si="31"/>
        <v>294.23419853378243</v>
      </c>
      <c r="X101">
        <f t="shared" si="31"/>
        <v>52127.600554785015</v>
      </c>
      <c r="Y101">
        <f t="shared" si="31"/>
        <v>7092.5302159698822</v>
      </c>
      <c r="Z101">
        <f t="shared" si="31"/>
        <v>32454.923717059643</v>
      </c>
      <c r="AA101">
        <f t="shared" si="31"/>
        <v>135830.39429363978</v>
      </c>
      <c r="AB101">
        <f t="shared" si="31"/>
        <v>10095.502278581334</v>
      </c>
      <c r="AC101">
        <f t="shared" si="31"/>
        <v>230948.28611056073</v>
      </c>
      <c r="AD101">
        <f t="shared" si="31"/>
        <v>78747.770953041385</v>
      </c>
      <c r="AE101">
        <f t="shared" si="31"/>
        <v>226128.78937982954</v>
      </c>
      <c r="AF101">
        <f t="shared" si="32"/>
        <v>23599.365959976221</v>
      </c>
      <c r="AG101">
        <f t="shared" si="32"/>
        <v>952.24886070933201</v>
      </c>
      <c r="AH101">
        <f t="shared" si="32"/>
        <v>207226.47117099262</v>
      </c>
      <c r="AI101">
        <f t="shared" si="32"/>
        <v>56062.611452347905</v>
      </c>
      <c r="AJ101">
        <f t="shared" si="32"/>
        <v>134598.77154745389</v>
      </c>
      <c r="AK101">
        <f t="shared" si="32"/>
        <v>116837.72538141467</v>
      </c>
      <c r="AL101">
        <f t="shared" si="32"/>
        <v>54029.720626114497</v>
      </c>
      <c r="AM101">
        <f t="shared" si="32"/>
        <v>0</v>
      </c>
      <c r="AN101">
        <f t="shared" si="32"/>
        <v>0</v>
      </c>
      <c r="AO101">
        <f t="shared" si="32"/>
        <v>6521.894194571033</v>
      </c>
      <c r="AP101">
        <f t="shared" si="33"/>
        <v>294.23419853378243</v>
      </c>
      <c r="AQ101">
        <f t="shared" si="33"/>
        <v>52127.600554785015</v>
      </c>
      <c r="AR101">
        <f t="shared" si="33"/>
        <v>7092.5302159698822</v>
      </c>
      <c r="AS101">
        <f t="shared" si="33"/>
        <v>32454.923717059643</v>
      </c>
      <c r="AT101">
        <f t="shared" si="33"/>
        <v>135830.39429363978</v>
      </c>
      <c r="AU101">
        <f t="shared" si="33"/>
        <v>10095.502278581334</v>
      </c>
      <c r="AV101">
        <f t="shared" si="33"/>
        <v>230948.28611056073</v>
      </c>
      <c r="AW101">
        <f t="shared" si="33"/>
        <v>78747.770953041385</v>
      </c>
      <c r="AX101">
        <f t="shared" si="33"/>
        <v>226128.78937982954</v>
      </c>
      <c r="AY101">
        <f t="shared" si="33"/>
        <v>23599.365959976221</v>
      </c>
      <c r="AZ101">
        <f t="shared" si="34"/>
        <v>952.24886070933201</v>
      </c>
      <c r="BA101">
        <f t="shared" si="34"/>
        <v>207226.47117099262</v>
      </c>
      <c r="BB101">
        <f t="shared" si="34"/>
        <v>56062.611452347905</v>
      </c>
      <c r="BC101">
        <f t="shared" si="34"/>
        <v>134598.77154745389</v>
      </c>
      <c r="BD101">
        <f t="shared" si="34"/>
        <v>116837.72538141467</v>
      </c>
      <c r="BE101">
        <f t="shared" si="34"/>
        <v>55791.559342183449</v>
      </c>
      <c r="BF101">
        <f t="shared" si="34"/>
        <v>4868.2385575588642</v>
      </c>
      <c r="BG101">
        <f t="shared" si="34"/>
        <v>0</v>
      </c>
      <c r="BH101">
        <f t="shared" si="34"/>
        <v>7124.6284921735587</v>
      </c>
      <c r="BI101">
        <f t="shared" si="34"/>
        <v>317.41628690311035</v>
      </c>
      <c r="BJ101">
        <f t="shared" si="35"/>
        <v>57134.931642559844</v>
      </c>
      <c r="BK101">
        <f t="shared" si="35"/>
        <v>8854.3689320388057</v>
      </c>
      <c r="BL101">
        <f t="shared" si="35"/>
        <v>35236.774321378995</v>
      </c>
      <c r="BM101">
        <f t="shared" si="35"/>
        <v>142692.29245096087</v>
      </c>
      <c r="BN101">
        <f t="shared" si="35"/>
        <v>10605.508222706552</v>
      </c>
      <c r="BO101">
        <f t="shared" si="35"/>
        <v>237300.17832375658</v>
      </c>
      <c r="BP101">
        <f t="shared" si="35"/>
        <v>81529.621557360762</v>
      </c>
      <c r="BQ101">
        <f t="shared" si="35"/>
        <v>232202.4965325935</v>
      </c>
      <c r="BR101">
        <f t="shared" si="35"/>
        <v>24202.100257578746</v>
      </c>
      <c r="BS101">
        <f t="shared" si="35"/>
        <v>975.43094907865998</v>
      </c>
      <c r="BT101">
        <f t="shared" si="36"/>
        <v>212233.80225876745</v>
      </c>
      <c r="BU101">
        <f t="shared" si="36"/>
        <v>57824.450168416843</v>
      </c>
      <c r="BV101">
        <f t="shared" si="36"/>
        <v>137380.62215177325</v>
      </c>
      <c r="BW101">
        <f t="shared" si="36"/>
        <v>119619.57598573403</v>
      </c>
      <c r="BX101">
        <f t="shared" si="36"/>
        <v>55791.559342183435</v>
      </c>
      <c r="BY101">
        <f t="shared" si="36"/>
        <v>4868.2385575588214</v>
      </c>
      <c r="BZ101">
        <f t="shared" si="36"/>
        <v>0</v>
      </c>
      <c r="CA101">
        <f t="shared" si="36"/>
        <v>7124.6284921735523</v>
      </c>
      <c r="CB101">
        <f t="shared" si="36"/>
        <v>317.41628690311018</v>
      </c>
      <c r="CC101">
        <f t="shared" si="36"/>
        <v>57134.931642559794</v>
      </c>
      <c r="CD101">
        <f t="shared" si="36"/>
        <v>8854.3689320387894</v>
      </c>
      <c r="CE101">
        <f t="shared" si="36"/>
        <v>35236.774321378973</v>
      </c>
      <c r="CF101">
        <f t="shared" si="36"/>
        <v>142692.29245096081</v>
      </c>
      <c r="CG101">
        <f t="shared" si="36"/>
        <v>10605.508222706547</v>
      </c>
      <c r="CH101">
        <f t="shared" si="37"/>
        <v>5815136.5167426178</v>
      </c>
      <c r="CI101" s="10">
        <f t="shared" si="38"/>
        <v>0.28977954432389852</v>
      </c>
    </row>
    <row r="102" spans="1:87" x14ac:dyDescent="0.3">
      <c r="A102" s="7">
        <v>35000</v>
      </c>
      <c r="B102">
        <f t="shared" si="29"/>
        <v>0</v>
      </c>
      <c r="C102">
        <f t="shared" si="29"/>
        <v>7608.8765603328711</v>
      </c>
      <c r="D102">
        <f t="shared" si="29"/>
        <v>343.27323162274615</v>
      </c>
      <c r="E102">
        <f t="shared" si="29"/>
        <v>60815.533980582521</v>
      </c>
      <c r="F102">
        <f t="shared" si="29"/>
        <v>8274.6185852981962</v>
      </c>
      <c r="G102">
        <f t="shared" si="29"/>
        <v>37864.077669902916</v>
      </c>
      <c r="H102">
        <f t="shared" si="29"/>
        <v>158468.79334257974</v>
      </c>
      <c r="I102">
        <f t="shared" si="29"/>
        <v>11778.085991678225</v>
      </c>
      <c r="J102">
        <f t="shared" si="29"/>
        <v>269439.66712898749</v>
      </c>
      <c r="K102">
        <f t="shared" si="29"/>
        <v>91872.399445214949</v>
      </c>
      <c r="L102">
        <f t="shared" si="30"/>
        <v>263816.92094313446</v>
      </c>
      <c r="M102">
        <f t="shared" si="30"/>
        <v>27532.593619972256</v>
      </c>
      <c r="N102">
        <f t="shared" si="30"/>
        <v>1110.9570041608872</v>
      </c>
      <c r="O102">
        <f t="shared" si="30"/>
        <v>241764.21636615804</v>
      </c>
      <c r="P102">
        <f t="shared" si="30"/>
        <v>65406.380027739229</v>
      </c>
      <c r="Q102">
        <f t="shared" si="30"/>
        <v>157031.90013869622</v>
      </c>
      <c r="R102">
        <f t="shared" si="30"/>
        <v>136310.67961165044</v>
      </c>
      <c r="S102">
        <f t="shared" si="30"/>
        <v>63034.674063800252</v>
      </c>
      <c r="T102">
        <f t="shared" si="30"/>
        <v>0</v>
      </c>
      <c r="U102">
        <f t="shared" si="30"/>
        <v>0</v>
      </c>
      <c r="V102">
        <f t="shared" si="31"/>
        <v>7608.8765603328711</v>
      </c>
      <c r="W102">
        <f t="shared" si="31"/>
        <v>343.27323162274615</v>
      </c>
      <c r="X102">
        <f t="shared" si="31"/>
        <v>60815.533980582521</v>
      </c>
      <c r="Y102">
        <f t="shared" si="31"/>
        <v>8274.6185852981962</v>
      </c>
      <c r="Z102">
        <f t="shared" si="31"/>
        <v>37864.077669902916</v>
      </c>
      <c r="AA102">
        <f t="shared" si="31"/>
        <v>158468.79334257974</v>
      </c>
      <c r="AB102">
        <f t="shared" si="31"/>
        <v>11778.085991678225</v>
      </c>
      <c r="AC102">
        <f t="shared" si="31"/>
        <v>269439.66712898749</v>
      </c>
      <c r="AD102">
        <f t="shared" si="31"/>
        <v>91872.399445214949</v>
      </c>
      <c r="AE102">
        <f t="shared" si="31"/>
        <v>263816.92094313446</v>
      </c>
      <c r="AF102">
        <f t="shared" si="32"/>
        <v>27532.593619972256</v>
      </c>
      <c r="AG102">
        <f t="shared" si="32"/>
        <v>1110.9570041608872</v>
      </c>
      <c r="AH102">
        <f t="shared" si="32"/>
        <v>241764.21636615804</v>
      </c>
      <c r="AI102">
        <f t="shared" si="32"/>
        <v>65406.380027739229</v>
      </c>
      <c r="AJ102">
        <f t="shared" si="32"/>
        <v>157031.90013869622</v>
      </c>
      <c r="AK102">
        <f t="shared" si="32"/>
        <v>136310.67961165044</v>
      </c>
      <c r="AL102">
        <f t="shared" si="32"/>
        <v>63034.674063800252</v>
      </c>
      <c r="AM102">
        <f t="shared" si="32"/>
        <v>0</v>
      </c>
      <c r="AN102">
        <f t="shared" si="32"/>
        <v>0</v>
      </c>
      <c r="AO102">
        <f t="shared" si="32"/>
        <v>7608.8765603328711</v>
      </c>
      <c r="AP102">
        <f t="shared" si="33"/>
        <v>343.27323162274615</v>
      </c>
      <c r="AQ102">
        <f t="shared" si="33"/>
        <v>60815.533980582521</v>
      </c>
      <c r="AR102">
        <f t="shared" si="33"/>
        <v>8274.6185852981962</v>
      </c>
      <c r="AS102">
        <f t="shared" si="33"/>
        <v>37864.077669902916</v>
      </c>
      <c r="AT102">
        <f t="shared" si="33"/>
        <v>158468.79334257974</v>
      </c>
      <c r="AU102">
        <f t="shared" si="33"/>
        <v>11778.085991678225</v>
      </c>
      <c r="AV102">
        <f t="shared" si="33"/>
        <v>269439.66712898749</v>
      </c>
      <c r="AW102">
        <f t="shared" si="33"/>
        <v>91872.399445214949</v>
      </c>
      <c r="AX102">
        <f t="shared" si="33"/>
        <v>263816.92094313446</v>
      </c>
      <c r="AY102">
        <f t="shared" si="33"/>
        <v>27532.593619972256</v>
      </c>
      <c r="AZ102">
        <f t="shared" si="34"/>
        <v>1110.9570041608872</v>
      </c>
      <c r="BA102">
        <f t="shared" si="34"/>
        <v>241764.21636615804</v>
      </c>
      <c r="BB102">
        <f t="shared" si="34"/>
        <v>65406.380027739229</v>
      </c>
      <c r="BC102">
        <f t="shared" si="34"/>
        <v>157031.90013869622</v>
      </c>
      <c r="BD102">
        <f t="shared" si="34"/>
        <v>136310.67961165044</v>
      </c>
      <c r="BE102">
        <f t="shared" si="34"/>
        <v>65090.152565880686</v>
      </c>
      <c r="BF102">
        <f t="shared" si="34"/>
        <v>5679.6116504853417</v>
      </c>
      <c r="BG102">
        <f t="shared" si="34"/>
        <v>0</v>
      </c>
      <c r="BH102">
        <f t="shared" si="34"/>
        <v>8312.0665742024848</v>
      </c>
      <c r="BI102">
        <f t="shared" si="34"/>
        <v>370.3190013869621</v>
      </c>
      <c r="BJ102">
        <f t="shared" si="35"/>
        <v>66657.420249653151</v>
      </c>
      <c r="BK102">
        <f t="shared" si="35"/>
        <v>10330.097087378606</v>
      </c>
      <c r="BL102">
        <f t="shared" si="35"/>
        <v>41109.570041608829</v>
      </c>
      <c r="BM102">
        <f t="shared" si="35"/>
        <v>166474.34119278769</v>
      </c>
      <c r="BN102">
        <f t="shared" si="35"/>
        <v>12373.092926490977</v>
      </c>
      <c r="BO102">
        <f t="shared" si="35"/>
        <v>276850.20804438269</v>
      </c>
      <c r="BP102">
        <f t="shared" si="35"/>
        <v>95117.891816920877</v>
      </c>
      <c r="BQ102">
        <f t="shared" si="35"/>
        <v>270902.91262135911</v>
      </c>
      <c r="BR102">
        <f t="shared" si="35"/>
        <v>28235.783633841871</v>
      </c>
      <c r="BS102">
        <f t="shared" si="35"/>
        <v>1138.0027739251034</v>
      </c>
      <c r="BT102">
        <f t="shared" si="36"/>
        <v>247606.10263522872</v>
      </c>
      <c r="BU102">
        <f t="shared" si="36"/>
        <v>67461.858529819641</v>
      </c>
      <c r="BV102">
        <f t="shared" si="36"/>
        <v>160277.39251040213</v>
      </c>
      <c r="BW102">
        <f t="shared" si="36"/>
        <v>139556.17198335635</v>
      </c>
      <c r="BX102">
        <f t="shared" si="36"/>
        <v>65090.152565880671</v>
      </c>
      <c r="BY102">
        <f t="shared" si="36"/>
        <v>5679.6116504852907</v>
      </c>
      <c r="BZ102">
        <f t="shared" si="36"/>
        <v>0</v>
      </c>
      <c r="CA102">
        <f t="shared" si="36"/>
        <v>8312.0665742024794</v>
      </c>
      <c r="CB102">
        <f t="shared" si="36"/>
        <v>370.31900138696187</v>
      </c>
      <c r="CC102">
        <f t="shared" si="36"/>
        <v>66657.420249653107</v>
      </c>
      <c r="CD102">
        <f t="shared" si="36"/>
        <v>10330.097087378586</v>
      </c>
      <c r="CE102">
        <f t="shared" si="36"/>
        <v>41109.570041608793</v>
      </c>
      <c r="CF102">
        <f t="shared" si="36"/>
        <v>166474.34119278763</v>
      </c>
      <c r="CG102">
        <f t="shared" si="36"/>
        <v>12373.092926490972</v>
      </c>
      <c r="CH102">
        <f t="shared" si="37"/>
        <v>6784325.9361997219</v>
      </c>
      <c r="CI102" s="10">
        <f t="shared" si="38"/>
        <v>0.33807613504454836</v>
      </c>
    </row>
    <row r="103" spans="1:87" x14ac:dyDescent="0.3">
      <c r="A103" s="7">
        <v>40000</v>
      </c>
      <c r="B103">
        <f t="shared" si="29"/>
        <v>0</v>
      </c>
      <c r="C103">
        <f t="shared" si="29"/>
        <v>8695.8589260947101</v>
      </c>
      <c r="D103">
        <f t="shared" si="29"/>
        <v>392.31226471170993</v>
      </c>
      <c r="E103">
        <f t="shared" si="29"/>
        <v>69503.467406380019</v>
      </c>
      <c r="F103">
        <f t="shared" si="29"/>
        <v>9456.7069546265102</v>
      </c>
      <c r="G103">
        <f t="shared" si="29"/>
        <v>43273.231622746185</v>
      </c>
      <c r="H103">
        <f t="shared" si="29"/>
        <v>181107.1923915197</v>
      </c>
      <c r="I103">
        <f t="shared" si="29"/>
        <v>13460.669704775113</v>
      </c>
      <c r="J103">
        <f t="shared" si="29"/>
        <v>307931.04814741429</v>
      </c>
      <c r="K103">
        <f t="shared" si="29"/>
        <v>104997.02793738851</v>
      </c>
      <c r="L103">
        <f t="shared" si="30"/>
        <v>301505.05250643939</v>
      </c>
      <c r="M103">
        <f t="shared" si="30"/>
        <v>31465.821279968295</v>
      </c>
      <c r="N103">
        <f t="shared" si="30"/>
        <v>1269.6651476124428</v>
      </c>
      <c r="O103">
        <f t="shared" si="30"/>
        <v>276301.96156132349</v>
      </c>
      <c r="P103">
        <f t="shared" si="30"/>
        <v>74750.148603130554</v>
      </c>
      <c r="Q103">
        <f t="shared" si="30"/>
        <v>179465.02872993852</v>
      </c>
      <c r="R103">
        <f t="shared" si="30"/>
        <v>155783.63384188624</v>
      </c>
      <c r="S103">
        <f t="shared" si="30"/>
        <v>72039.627501486</v>
      </c>
      <c r="T103">
        <f t="shared" si="30"/>
        <v>0</v>
      </c>
      <c r="U103">
        <f t="shared" si="30"/>
        <v>0</v>
      </c>
      <c r="V103">
        <f t="shared" si="31"/>
        <v>8695.8589260947101</v>
      </c>
      <c r="W103">
        <f t="shared" si="31"/>
        <v>392.31226471170993</v>
      </c>
      <c r="X103">
        <f t="shared" si="31"/>
        <v>69503.467406380019</v>
      </c>
      <c r="Y103">
        <f t="shared" si="31"/>
        <v>9456.7069546265102</v>
      </c>
      <c r="Z103">
        <f t="shared" si="31"/>
        <v>43273.231622746185</v>
      </c>
      <c r="AA103">
        <f t="shared" si="31"/>
        <v>181107.1923915197</v>
      </c>
      <c r="AB103">
        <f t="shared" si="31"/>
        <v>13460.669704775113</v>
      </c>
      <c r="AC103">
        <f t="shared" si="31"/>
        <v>307931.04814741429</v>
      </c>
      <c r="AD103">
        <f t="shared" si="31"/>
        <v>104997.02793738851</v>
      </c>
      <c r="AE103">
        <f t="shared" si="31"/>
        <v>301505.05250643939</v>
      </c>
      <c r="AF103">
        <f t="shared" si="32"/>
        <v>31465.821279968295</v>
      </c>
      <c r="AG103">
        <f t="shared" si="32"/>
        <v>1269.6651476124428</v>
      </c>
      <c r="AH103">
        <f t="shared" si="32"/>
        <v>276301.96156132349</v>
      </c>
      <c r="AI103">
        <f t="shared" si="32"/>
        <v>74750.148603130554</v>
      </c>
      <c r="AJ103">
        <f t="shared" si="32"/>
        <v>179465.02872993852</v>
      </c>
      <c r="AK103">
        <f t="shared" si="32"/>
        <v>155783.63384188624</v>
      </c>
      <c r="AL103">
        <f t="shared" si="32"/>
        <v>72039.627501486</v>
      </c>
      <c r="AM103">
        <f t="shared" si="32"/>
        <v>0</v>
      </c>
      <c r="AN103">
        <f t="shared" si="32"/>
        <v>0</v>
      </c>
      <c r="AO103">
        <f t="shared" si="32"/>
        <v>8695.8589260947101</v>
      </c>
      <c r="AP103">
        <f t="shared" si="33"/>
        <v>392.31226471170993</v>
      </c>
      <c r="AQ103">
        <f t="shared" si="33"/>
        <v>69503.467406380019</v>
      </c>
      <c r="AR103">
        <f t="shared" si="33"/>
        <v>9456.7069546265102</v>
      </c>
      <c r="AS103">
        <f t="shared" si="33"/>
        <v>43273.231622746185</v>
      </c>
      <c r="AT103">
        <f t="shared" si="33"/>
        <v>181107.1923915197</v>
      </c>
      <c r="AU103">
        <f t="shared" si="33"/>
        <v>13460.669704775113</v>
      </c>
      <c r="AV103">
        <f t="shared" si="33"/>
        <v>307931.04814741429</v>
      </c>
      <c r="AW103">
        <f t="shared" si="33"/>
        <v>104997.02793738851</v>
      </c>
      <c r="AX103">
        <f t="shared" si="33"/>
        <v>301505.05250643939</v>
      </c>
      <c r="AY103">
        <f t="shared" si="33"/>
        <v>31465.821279968295</v>
      </c>
      <c r="AZ103">
        <f t="shared" si="34"/>
        <v>1269.6651476124428</v>
      </c>
      <c r="BA103">
        <f t="shared" si="34"/>
        <v>276301.96156132349</v>
      </c>
      <c r="BB103">
        <f t="shared" si="34"/>
        <v>74750.148603130554</v>
      </c>
      <c r="BC103">
        <f t="shared" si="34"/>
        <v>179465.02872993852</v>
      </c>
      <c r="BD103">
        <f t="shared" si="34"/>
        <v>155783.63384188624</v>
      </c>
      <c r="BE103">
        <f t="shared" si="34"/>
        <v>74388.745789577923</v>
      </c>
      <c r="BF103">
        <f t="shared" si="34"/>
        <v>6490.9847434118192</v>
      </c>
      <c r="BG103">
        <f t="shared" si="34"/>
        <v>0</v>
      </c>
      <c r="BH103">
        <f t="shared" si="34"/>
        <v>9499.504656231411</v>
      </c>
      <c r="BI103">
        <f t="shared" si="34"/>
        <v>423.2217158708138</v>
      </c>
      <c r="BJ103">
        <f t="shared" si="35"/>
        <v>76179.908856746464</v>
      </c>
      <c r="BK103">
        <f t="shared" si="35"/>
        <v>11805.825242718407</v>
      </c>
      <c r="BL103">
        <f t="shared" si="35"/>
        <v>46982.365761838657</v>
      </c>
      <c r="BM103">
        <f t="shared" si="35"/>
        <v>190256.3899346145</v>
      </c>
      <c r="BN103">
        <f t="shared" si="35"/>
        <v>14140.677630275402</v>
      </c>
      <c r="BO103">
        <f t="shared" si="35"/>
        <v>316400.23776500882</v>
      </c>
      <c r="BP103">
        <f t="shared" si="35"/>
        <v>108706.16207648101</v>
      </c>
      <c r="BQ103">
        <f t="shared" si="35"/>
        <v>309603.32871012465</v>
      </c>
      <c r="BR103">
        <f t="shared" si="35"/>
        <v>32269.467010105</v>
      </c>
      <c r="BS103">
        <f t="shared" si="35"/>
        <v>1300.5745987715468</v>
      </c>
      <c r="BT103">
        <f t="shared" si="36"/>
        <v>282978.40301168995</v>
      </c>
      <c r="BU103">
        <f t="shared" si="36"/>
        <v>77099.266891222447</v>
      </c>
      <c r="BV103">
        <f t="shared" si="36"/>
        <v>183174.16286903102</v>
      </c>
      <c r="BW103">
        <f t="shared" si="36"/>
        <v>159492.76798097871</v>
      </c>
      <c r="BX103">
        <f t="shared" si="36"/>
        <v>74388.745789577908</v>
      </c>
      <c r="BY103">
        <f t="shared" si="36"/>
        <v>6490.984743411761</v>
      </c>
      <c r="BZ103">
        <f t="shared" si="36"/>
        <v>0</v>
      </c>
      <c r="CA103">
        <f t="shared" si="36"/>
        <v>9499.5046562314037</v>
      </c>
      <c r="CB103">
        <f t="shared" si="36"/>
        <v>423.22171587081357</v>
      </c>
      <c r="CC103">
        <f t="shared" si="36"/>
        <v>76179.908856746406</v>
      </c>
      <c r="CD103">
        <f t="shared" si="36"/>
        <v>11805.825242718385</v>
      </c>
      <c r="CE103">
        <f t="shared" si="36"/>
        <v>46982.365761838628</v>
      </c>
      <c r="CF103">
        <f t="shared" si="36"/>
        <v>190256.38993461442</v>
      </c>
      <c r="CG103">
        <f t="shared" si="36"/>
        <v>14140.677630275397</v>
      </c>
      <c r="CH103">
        <f t="shared" si="37"/>
        <v>7753515.3556568241</v>
      </c>
      <c r="CI103" s="10">
        <f t="shared" si="38"/>
        <v>0.3863727257651981</v>
      </c>
    </row>
    <row r="104" spans="1:87" x14ac:dyDescent="0.3">
      <c r="A104" s="7">
        <v>45000</v>
      </c>
      <c r="B104">
        <f t="shared" si="29"/>
        <v>0</v>
      </c>
      <c r="C104">
        <f t="shared" si="29"/>
        <v>9782.8412918565482</v>
      </c>
      <c r="D104">
        <f t="shared" si="29"/>
        <v>441.35129780067365</v>
      </c>
      <c r="E104">
        <f t="shared" si="29"/>
        <v>78191.400832177518</v>
      </c>
      <c r="F104">
        <f t="shared" si="29"/>
        <v>10638.795323954824</v>
      </c>
      <c r="G104">
        <f t="shared" si="29"/>
        <v>48682.385575589462</v>
      </c>
      <c r="H104">
        <f t="shared" si="29"/>
        <v>203745.59144045966</v>
      </c>
      <c r="I104">
        <f t="shared" si="29"/>
        <v>15143.253417872002</v>
      </c>
      <c r="J104">
        <f t="shared" si="29"/>
        <v>346422.42916584108</v>
      </c>
      <c r="K104">
        <f t="shared" si="29"/>
        <v>118121.65642956209</v>
      </c>
      <c r="L104">
        <f t="shared" si="30"/>
        <v>339193.18406974431</v>
      </c>
      <c r="M104">
        <f t="shared" si="30"/>
        <v>35399.048939964327</v>
      </c>
      <c r="N104">
        <f t="shared" si="30"/>
        <v>1428.3732910639981</v>
      </c>
      <c r="O104">
        <f t="shared" si="30"/>
        <v>310839.70675648889</v>
      </c>
      <c r="P104">
        <f t="shared" si="30"/>
        <v>84093.917178521864</v>
      </c>
      <c r="Q104">
        <f t="shared" si="30"/>
        <v>201898.15732118083</v>
      </c>
      <c r="R104">
        <f t="shared" si="30"/>
        <v>175256.58807212202</v>
      </c>
      <c r="S104">
        <f t="shared" si="30"/>
        <v>81044.580939171748</v>
      </c>
      <c r="T104">
        <f t="shared" si="30"/>
        <v>0</v>
      </c>
      <c r="U104">
        <f t="shared" si="30"/>
        <v>0</v>
      </c>
      <c r="V104">
        <f t="shared" si="31"/>
        <v>9782.8412918565482</v>
      </c>
      <c r="W104">
        <f t="shared" si="31"/>
        <v>441.35129780067365</v>
      </c>
      <c r="X104">
        <f t="shared" si="31"/>
        <v>78191.400832177518</v>
      </c>
      <c r="Y104">
        <f t="shared" si="31"/>
        <v>10638.795323954824</v>
      </c>
      <c r="Z104">
        <f t="shared" si="31"/>
        <v>48682.385575589462</v>
      </c>
      <c r="AA104">
        <f t="shared" si="31"/>
        <v>203745.59144045966</v>
      </c>
      <c r="AB104">
        <f t="shared" si="31"/>
        <v>15143.253417872002</v>
      </c>
      <c r="AC104">
        <f t="shared" si="31"/>
        <v>346422.42916584108</v>
      </c>
      <c r="AD104">
        <f t="shared" si="31"/>
        <v>118121.65642956209</v>
      </c>
      <c r="AE104">
        <f t="shared" si="31"/>
        <v>339193.18406974431</v>
      </c>
      <c r="AF104">
        <f t="shared" si="32"/>
        <v>35399.048939964327</v>
      </c>
      <c r="AG104">
        <f t="shared" si="32"/>
        <v>1428.3732910639981</v>
      </c>
      <c r="AH104">
        <f t="shared" si="32"/>
        <v>310839.70675648889</v>
      </c>
      <c r="AI104">
        <f t="shared" si="32"/>
        <v>84093.917178521864</v>
      </c>
      <c r="AJ104">
        <f t="shared" si="32"/>
        <v>201898.15732118083</v>
      </c>
      <c r="AK104">
        <f t="shared" si="32"/>
        <v>175256.58807212202</v>
      </c>
      <c r="AL104">
        <f t="shared" si="32"/>
        <v>81044.580939171748</v>
      </c>
      <c r="AM104">
        <f t="shared" si="32"/>
        <v>0</v>
      </c>
      <c r="AN104">
        <f t="shared" si="32"/>
        <v>0</v>
      </c>
      <c r="AO104">
        <f t="shared" si="32"/>
        <v>9782.8412918565482</v>
      </c>
      <c r="AP104">
        <f t="shared" si="33"/>
        <v>441.35129780067365</v>
      </c>
      <c r="AQ104">
        <f t="shared" si="33"/>
        <v>78191.400832177518</v>
      </c>
      <c r="AR104">
        <f t="shared" si="33"/>
        <v>10638.795323954824</v>
      </c>
      <c r="AS104">
        <f t="shared" si="33"/>
        <v>48682.385575589462</v>
      </c>
      <c r="AT104">
        <f t="shared" si="33"/>
        <v>203745.59144045966</v>
      </c>
      <c r="AU104">
        <f t="shared" si="33"/>
        <v>15143.253417872002</v>
      </c>
      <c r="AV104">
        <f t="shared" si="33"/>
        <v>346422.42916584108</v>
      </c>
      <c r="AW104">
        <f t="shared" si="33"/>
        <v>118121.65642956209</v>
      </c>
      <c r="AX104">
        <f t="shared" si="33"/>
        <v>339193.18406974431</v>
      </c>
      <c r="AY104">
        <f t="shared" si="33"/>
        <v>35399.048939964327</v>
      </c>
      <c r="AZ104">
        <f t="shared" si="34"/>
        <v>1428.3732910639981</v>
      </c>
      <c r="BA104">
        <f t="shared" si="34"/>
        <v>310839.70675648889</v>
      </c>
      <c r="BB104">
        <f t="shared" si="34"/>
        <v>84093.917178521864</v>
      </c>
      <c r="BC104">
        <f t="shared" si="34"/>
        <v>201898.15732118083</v>
      </c>
      <c r="BD104">
        <f t="shared" si="34"/>
        <v>175256.58807212202</v>
      </c>
      <c r="BE104">
        <f t="shared" si="34"/>
        <v>83687.339013275167</v>
      </c>
      <c r="BF104">
        <f t="shared" si="34"/>
        <v>7302.3578363382958</v>
      </c>
      <c r="BG104">
        <f t="shared" si="34"/>
        <v>0</v>
      </c>
      <c r="BH104">
        <f t="shared" si="34"/>
        <v>10686.942738260337</v>
      </c>
      <c r="BI104">
        <f t="shared" si="34"/>
        <v>476.12443035466555</v>
      </c>
      <c r="BJ104">
        <f t="shared" si="35"/>
        <v>85702.397463839778</v>
      </c>
      <c r="BK104">
        <f t="shared" si="35"/>
        <v>13281.553398058208</v>
      </c>
      <c r="BL104">
        <f t="shared" si="35"/>
        <v>52855.161482068492</v>
      </c>
      <c r="BM104">
        <f t="shared" si="35"/>
        <v>214038.43867644129</v>
      </c>
      <c r="BN104">
        <f t="shared" si="35"/>
        <v>15908.262334059826</v>
      </c>
      <c r="BO104">
        <f t="shared" si="35"/>
        <v>355950.26748563489</v>
      </c>
      <c r="BP104">
        <f t="shared" si="35"/>
        <v>122294.43233604114</v>
      </c>
      <c r="BQ104">
        <f t="shared" si="35"/>
        <v>348303.74479889026</v>
      </c>
      <c r="BR104">
        <f t="shared" si="35"/>
        <v>36303.150386368121</v>
      </c>
      <c r="BS104">
        <f t="shared" si="35"/>
        <v>1463.14642361799</v>
      </c>
      <c r="BT104">
        <f t="shared" si="36"/>
        <v>318350.70338815119</v>
      </c>
      <c r="BU104">
        <f t="shared" si="36"/>
        <v>86736.675252625268</v>
      </c>
      <c r="BV104">
        <f t="shared" si="36"/>
        <v>206070.93322765987</v>
      </c>
      <c r="BW104">
        <f t="shared" si="36"/>
        <v>179429.36397860103</v>
      </c>
      <c r="BX104">
        <f t="shared" si="36"/>
        <v>83687.339013275152</v>
      </c>
      <c r="BY104">
        <f t="shared" si="36"/>
        <v>7302.3578363382321</v>
      </c>
      <c r="BZ104">
        <f t="shared" si="36"/>
        <v>0</v>
      </c>
      <c r="CA104">
        <f t="shared" si="36"/>
        <v>10686.94273826033</v>
      </c>
      <c r="CB104">
        <f t="shared" si="36"/>
        <v>476.12443035466526</v>
      </c>
      <c r="CC104">
        <f t="shared" si="36"/>
        <v>85702.397463839705</v>
      </c>
      <c r="CD104">
        <f t="shared" si="36"/>
        <v>13281.553398058184</v>
      </c>
      <c r="CE104">
        <f t="shared" si="36"/>
        <v>52855.161482068455</v>
      </c>
      <c r="CF104">
        <f t="shared" si="36"/>
        <v>214038.43867644123</v>
      </c>
      <c r="CG104">
        <f t="shared" si="36"/>
        <v>15908.262334059822</v>
      </c>
      <c r="CH104">
        <f t="shared" si="37"/>
        <v>8722704.7751139253</v>
      </c>
      <c r="CI104" s="10">
        <f t="shared" si="38"/>
        <v>0.43466931648584772</v>
      </c>
    </row>
    <row r="105" spans="1:87" x14ac:dyDescent="0.3">
      <c r="A105" s="7">
        <v>50000</v>
      </c>
      <c r="B105">
        <f t="shared" si="29"/>
        <v>0</v>
      </c>
      <c r="C105">
        <f t="shared" si="29"/>
        <v>10869.823657618388</v>
      </c>
      <c r="D105">
        <f t="shared" si="29"/>
        <v>490.39033088963743</v>
      </c>
      <c r="E105">
        <f t="shared" si="29"/>
        <v>86879.334257975032</v>
      </c>
      <c r="F105">
        <f t="shared" si="29"/>
        <v>11820.883693283136</v>
      </c>
      <c r="G105">
        <f t="shared" si="29"/>
        <v>54091.539528432746</v>
      </c>
      <c r="H105">
        <f t="shared" si="29"/>
        <v>226383.99048939964</v>
      </c>
      <c r="I105">
        <f t="shared" si="29"/>
        <v>16825.837130968892</v>
      </c>
      <c r="J105">
        <f t="shared" si="29"/>
        <v>384913.81018426787</v>
      </c>
      <c r="K105">
        <f t="shared" si="29"/>
        <v>131246.28492173564</v>
      </c>
      <c r="L105">
        <f t="shared" si="30"/>
        <v>376881.31563304923</v>
      </c>
      <c r="M105">
        <f t="shared" si="30"/>
        <v>39332.276599960365</v>
      </c>
      <c r="N105">
        <f t="shared" si="30"/>
        <v>1587.0814345155534</v>
      </c>
      <c r="O105">
        <f t="shared" si="30"/>
        <v>345377.45195165434</v>
      </c>
      <c r="P105">
        <f t="shared" si="30"/>
        <v>93437.685753913189</v>
      </c>
      <c r="Q105">
        <f t="shared" si="30"/>
        <v>224331.28591242313</v>
      </c>
      <c r="R105">
        <f t="shared" si="30"/>
        <v>194729.54230235779</v>
      </c>
      <c r="S105">
        <f t="shared" si="30"/>
        <v>90049.534376857511</v>
      </c>
      <c r="T105">
        <f t="shared" si="30"/>
        <v>0</v>
      </c>
      <c r="U105">
        <f t="shared" si="30"/>
        <v>0</v>
      </c>
      <c r="V105">
        <f t="shared" si="31"/>
        <v>10869.823657618388</v>
      </c>
      <c r="W105">
        <f t="shared" si="31"/>
        <v>490.39033088963743</v>
      </c>
      <c r="X105">
        <f t="shared" si="31"/>
        <v>86879.334257975032</v>
      </c>
      <c r="Y105">
        <f t="shared" si="31"/>
        <v>11820.883693283136</v>
      </c>
      <c r="Z105">
        <f t="shared" si="31"/>
        <v>54091.539528432746</v>
      </c>
      <c r="AA105">
        <f t="shared" si="31"/>
        <v>226383.99048939964</v>
      </c>
      <c r="AB105">
        <f t="shared" si="31"/>
        <v>16825.837130968892</v>
      </c>
      <c r="AC105">
        <f t="shared" si="31"/>
        <v>384913.81018426787</v>
      </c>
      <c r="AD105">
        <f t="shared" si="31"/>
        <v>131246.28492173564</v>
      </c>
      <c r="AE105">
        <f t="shared" si="31"/>
        <v>376881.31563304923</v>
      </c>
      <c r="AF105">
        <f t="shared" si="32"/>
        <v>39332.276599960365</v>
      </c>
      <c r="AG105">
        <f t="shared" si="32"/>
        <v>1587.0814345155534</v>
      </c>
      <c r="AH105">
        <f t="shared" si="32"/>
        <v>345377.45195165434</v>
      </c>
      <c r="AI105">
        <f t="shared" si="32"/>
        <v>93437.685753913189</v>
      </c>
      <c r="AJ105">
        <f t="shared" si="32"/>
        <v>224331.28591242313</v>
      </c>
      <c r="AK105">
        <f t="shared" si="32"/>
        <v>194729.54230235779</v>
      </c>
      <c r="AL105">
        <f t="shared" si="32"/>
        <v>90049.534376857511</v>
      </c>
      <c r="AM105">
        <f t="shared" si="32"/>
        <v>0</v>
      </c>
      <c r="AN105">
        <f t="shared" si="32"/>
        <v>0</v>
      </c>
      <c r="AO105">
        <f t="shared" si="32"/>
        <v>10869.823657618388</v>
      </c>
      <c r="AP105">
        <f t="shared" si="33"/>
        <v>490.39033088963743</v>
      </c>
      <c r="AQ105">
        <f t="shared" si="33"/>
        <v>86879.334257975032</v>
      </c>
      <c r="AR105">
        <f t="shared" si="33"/>
        <v>11820.883693283136</v>
      </c>
      <c r="AS105">
        <f t="shared" si="33"/>
        <v>54091.539528432746</v>
      </c>
      <c r="AT105">
        <f t="shared" si="33"/>
        <v>226383.99048939964</v>
      </c>
      <c r="AU105">
        <f t="shared" si="33"/>
        <v>16825.837130968892</v>
      </c>
      <c r="AV105">
        <f t="shared" si="33"/>
        <v>384913.81018426787</v>
      </c>
      <c r="AW105">
        <f t="shared" si="33"/>
        <v>131246.28492173564</v>
      </c>
      <c r="AX105">
        <f t="shared" si="33"/>
        <v>376881.31563304923</v>
      </c>
      <c r="AY105">
        <f t="shared" si="33"/>
        <v>39332.276599960365</v>
      </c>
      <c r="AZ105">
        <f t="shared" si="34"/>
        <v>1587.0814345155534</v>
      </c>
      <c r="BA105">
        <f t="shared" si="34"/>
        <v>345377.45195165434</v>
      </c>
      <c r="BB105">
        <f t="shared" si="34"/>
        <v>93437.685753913189</v>
      </c>
      <c r="BC105">
        <f t="shared" si="34"/>
        <v>224331.28591242313</v>
      </c>
      <c r="BD105">
        <f t="shared" si="34"/>
        <v>194729.54230235779</v>
      </c>
      <c r="BE105">
        <f t="shared" si="34"/>
        <v>92985.932236972396</v>
      </c>
      <c r="BF105">
        <f t="shared" si="34"/>
        <v>8113.7309292647742</v>
      </c>
      <c r="BG105">
        <f t="shared" si="34"/>
        <v>0</v>
      </c>
      <c r="BH105">
        <f t="shared" si="34"/>
        <v>11874.380820289265</v>
      </c>
      <c r="BI105">
        <f t="shared" si="34"/>
        <v>529.0271448385173</v>
      </c>
      <c r="BJ105">
        <f t="shared" si="35"/>
        <v>95224.886070933077</v>
      </c>
      <c r="BK105">
        <f t="shared" si="35"/>
        <v>14757.281553398007</v>
      </c>
      <c r="BL105">
        <f t="shared" si="35"/>
        <v>58727.957202298327</v>
      </c>
      <c r="BM105">
        <f t="shared" si="35"/>
        <v>237820.48741826814</v>
      </c>
      <c r="BN105">
        <f t="shared" si="35"/>
        <v>17675.847037844254</v>
      </c>
      <c r="BO105">
        <f t="shared" si="35"/>
        <v>395500.29720626096</v>
      </c>
      <c r="BP105">
        <f t="shared" si="35"/>
        <v>135882.70259560127</v>
      </c>
      <c r="BQ105">
        <f t="shared" si="35"/>
        <v>387004.16088765586</v>
      </c>
      <c r="BR105">
        <f t="shared" si="35"/>
        <v>40336.83376263125</v>
      </c>
      <c r="BS105">
        <f t="shared" si="35"/>
        <v>1625.7182484644334</v>
      </c>
      <c r="BT105">
        <f t="shared" si="36"/>
        <v>353723.00376461248</v>
      </c>
      <c r="BU105">
        <f t="shared" si="36"/>
        <v>96374.083614028073</v>
      </c>
      <c r="BV105">
        <f t="shared" si="36"/>
        <v>228967.70358628876</v>
      </c>
      <c r="BW105">
        <f t="shared" si="36"/>
        <v>199365.95997622338</v>
      </c>
      <c r="BX105">
        <f t="shared" si="36"/>
        <v>92985.932236972381</v>
      </c>
      <c r="BY105">
        <f t="shared" si="36"/>
        <v>8113.7309292647005</v>
      </c>
      <c r="BZ105">
        <f t="shared" si="36"/>
        <v>0</v>
      </c>
      <c r="CA105">
        <f t="shared" si="36"/>
        <v>11874.380820289254</v>
      </c>
      <c r="CB105">
        <f t="shared" si="36"/>
        <v>529.02714483851696</v>
      </c>
      <c r="CC105">
        <f t="shared" si="36"/>
        <v>95224.886070932989</v>
      </c>
      <c r="CD105">
        <f t="shared" si="36"/>
        <v>14757.281553397981</v>
      </c>
      <c r="CE105">
        <f t="shared" si="36"/>
        <v>58727.957202298283</v>
      </c>
      <c r="CF105">
        <f t="shared" si="36"/>
        <v>237820.48741826799</v>
      </c>
      <c r="CG105">
        <f t="shared" si="36"/>
        <v>17675.847037844243</v>
      </c>
      <c r="CH105">
        <f t="shared" si="37"/>
        <v>9691894.1945710331</v>
      </c>
      <c r="CI105" s="10">
        <f t="shared" si="38"/>
        <v>0.48296590720649774</v>
      </c>
    </row>
    <row r="106" spans="1:87" x14ac:dyDescent="0.3">
      <c r="A106" s="7">
        <v>55000</v>
      </c>
      <c r="B106">
        <f t="shared" ref="B106:K116" si="39">$A106*B$94*B$35</f>
        <v>0</v>
      </c>
      <c r="C106">
        <f t="shared" si="39"/>
        <v>11956.806023380226</v>
      </c>
      <c r="D106">
        <f t="shared" si="39"/>
        <v>539.42936397860115</v>
      </c>
      <c r="E106">
        <f t="shared" si="39"/>
        <v>95567.267683772516</v>
      </c>
      <c r="F106">
        <f t="shared" si="39"/>
        <v>13002.97206261145</v>
      </c>
      <c r="G106">
        <f t="shared" si="39"/>
        <v>59500.693481276016</v>
      </c>
      <c r="H106">
        <f t="shared" si="39"/>
        <v>249022.3895383396</v>
      </c>
      <c r="I106">
        <f t="shared" si="39"/>
        <v>18508.420844065782</v>
      </c>
      <c r="J106">
        <f t="shared" si="39"/>
        <v>423405.19120269461</v>
      </c>
      <c r="K106">
        <f t="shared" si="39"/>
        <v>144370.91341390923</v>
      </c>
      <c r="L106">
        <f t="shared" ref="L106:U116" si="40">$A106*L$94*L$35</f>
        <v>414569.44719635416</v>
      </c>
      <c r="M106">
        <f t="shared" si="40"/>
        <v>43265.504259956404</v>
      </c>
      <c r="N106">
        <f t="shared" si="40"/>
        <v>1745.7895779671087</v>
      </c>
      <c r="O106">
        <f t="shared" si="40"/>
        <v>379915.19714681979</v>
      </c>
      <c r="P106">
        <f t="shared" si="40"/>
        <v>102781.4543293045</v>
      </c>
      <c r="Q106">
        <f t="shared" si="40"/>
        <v>246764.41450366544</v>
      </c>
      <c r="R106">
        <f t="shared" si="40"/>
        <v>214202.49653259356</v>
      </c>
      <c r="S106">
        <f t="shared" si="40"/>
        <v>99054.487814543245</v>
      </c>
      <c r="T106">
        <f t="shared" si="40"/>
        <v>0</v>
      </c>
      <c r="U106">
        <f t="shared" si="40"/>
        <v>0</v>
      </c>
      <c r="V106">
        <f t="shared" ref="V106:AE116" si="41">$A106*V$94*V$35</f>
        <v>11956.806023380226</v>
      </c>
      <c r="W106">
        <f t="shared" si="41"/>
        <v>539.42936397860115</v>
      </c>
      <c r="X106">
        <f t="shared" si="41"/>
        <v>95567.267683772516</v>
      </c>
      <c r="Y106">
        <f t="shared" si="41"/>
        <v>13002.97206261145</v>
      </c>
      <c r="Z106">
        <f t="shared" si="41"/>
        <v>59500.693481276016</v>
      </c>
      <c r="AA106">
        <f t="shared" si="41"/>
        <v>249022.3895383396</v>
      </c>
      <c r="AB106">
        <f t="shared" si="41"/>
        <v>18508.420844065782</v>
      </c>
      <c r="AC106">
        <f t="shared" si="41"/>
        <v>423405.19120269461</v>
      </c>
      <c r="AD106">
        <f t="shared" si="41"/>
        <v>144370.91341390923</v>
      </c>
      <c r="AE106">
        <f t="shared" si="41"/>
        <v>414569.44719635416</v>
      </c>
      <c r="AF106">
        <f t="shared" ref="AF106:AO116" si="42">$A106*AF$94*AF$35</f>
        <v>43265.504259956404</v>
      </c>
      <c r="AG106">
        <f t="shared" si="42"/>
        <v>1745.7895779671087</v>
      </c>
      <c r="AH106">
        <f t="shared" si="42"/>
        <v>379915.19714681979</v>
      </c>
      <c r="AI106">
        <f t="shared" si="42"/>
        <v>102781.4543293045</v>
      </c>
      <c r="AJ106">
        <f t="shared" si="42"/>
        <v>246764.41450366544</v>
      </c>
      <c r="AK106">
        <f t="shared" si="42"/>
        <v>214202.49653259356</v>
      </c>
      <c r="AL106">
        <f t="shared" si="42"/>
        <v>99054.487814543245</v>
      </c>
      <c r="AM106">
        <f t="shared" si="42"/>
        <v>0</v>
      </c>
      <c r="AN106">
        <f t="shared" si="42"/>
        <v>0</v>
      </c>
      <c r="AO106">
        <f t="shared" si="42"/>
        <v>11956.806023380226</v>
      </c>
      <c r="AP106">
        <f t="shared" ref="AP106:AY116" si="43">$A106*AP$94*AP$35</f>
        <v>539.42936397860115</v>
      </c>
      <c r="AQ106">
        <f t="shared" si="43"/>
        <v>95567.267683772516</v>
      </c>
      <c r="AR106">
        <f t="shared" si="43"/>
        <v>13002.97206261145</v>
      </c>
      <c r="AS106">
        <f t="shared" si="43"/>
        <v>59500.693481276016</v>
      </c>
      <c r="AT106">
        <f t="shared" si="43"/>
        <v>249022.3895383396</v>
      </c>
      <c r="AU106">
        <f t="shared" si="43"/>
        <v>18508.420844065782</v>
      </c>
      <c r="AV106">
        <f t="shared" si="43"/>
        <v>423405.19120269461</v>
      </c>
      <c r="AW106">
        <f t="shared" si="43"/>
        <v>144370.91341390923</v>
      </c>
      <c r="AX106">
        <f t="shared" si="43"/>
        <v>414569.44719635416</v>
      </c>
      <c r="AY106">
        <f t="shared" si="43"/>
        <v>43265.504259956404</v>
      </c>
      <c r="AZ106">
        <f t="shared" ref="AZ106:BI116" si="44">$A106*AZ$94*AZ$35</f>
        <v>1745.7895779671087</v>
      </c>
      <c r="BA106">
        <f t="shared" si="44"/>
        <v>379915.19714681979</v>
      </c>
      <c r="BB106">
        <f t="shared" si="44"/>
        <v>102781.4543293045</v>
      </c>
      <c r="BC106">
        <f t="shared" si="44"/>
        <v>246764.41450366544</v>
      </c>
      <c r="BD106">
        <f t="shared" si="44"/>
        <v>214202.49653259356</v>
      </c>
      <c r="BE106">
        <f t="shared" si="44"/>
        <v>102284.52546066965</v>
      </c>
      <c r="BF106">
        <f t="shared" si="44"/>
        <v>8925.1040221912517</v>
      </c>
      <c r="BG106">
        <f t="shared" si="44"/>
        <v>0</v>
      </c>
      <c r="BH106">
        <f t="shared" si="44"/>
        <v>13061.818902318191</v>
      </c>
      <c r="BI106">
        <f t="shared" si="44"/>
        <v>581.929859322369</v>
      </c>
      <c r="BJ106">
        <f t="shared" ref="BJ106:BS116" si="45">$A106*BJ$94*BJ$35</f>
        <v>104747.37467802638</v>
      </c>
      <c r="BK106">
        <f t="shared" si="45"/>
        <v>16233.009708737809</v>
      </c>
      <c r="BL106">
        <f t="shared" si="45"/>
        <v>64600.752922528161</v>
      </c>
      <c r="BM106">
        <f t="shared" si="45"/>
        <v>261602.53616009495</v>
      </c>
      <c r="BN106">
        <f t="shared" si="45"/>
        <v>19443.431741628679</v>
      </c>
      <c r="BO106">
        <f t="shared" si="45"/>
        <v>435050.32692688709</v>
      </c>
      <c r="BP106">
        <f t="shared" si="45"/>
        <v>149470.97285516141</v>
      </c>
      <c r="BQ106">
        <f t="shared" si="45"/>
        <v>425704.57697642141</v>
      </c>
      <c r="BR106">
        <f t="shared" si="45"/>
        <v>44370.517138894371</v>
      </c>
      <c r="BS106">
        <f t="shared" si="45"/>
        <v>1788.2900733108768</v>
      </c>
      <c r="BT106">
        <f t="shared" ref="BT106:CG116" si="46">$A106*BT$94*BT$35</f>
        <v>389095.30414107372</v>
      </c>
      <c r="BU106">
        <f t="shared" si="46"/>
        <v>106011.49197543088</v>
      </c>
      <c r="BV106">
        <f t="shared" si="46"/>
        <v>251864.47394491761</v>
      </c>
      <c r="BW106">
        <f t="shared" si="46"/>
        <v>219302.55597384571</v>
      </c>
      <c r="BX106">
        <f t="shared" si="46"/>
        <v>102284.52546066963</v>
      </c>
      <c r="BY106">
        <f t="shared" si="46"/>
        <v>8925.1040221911717</v>
      </c>
      <c r="BZ106">
        <f t="shared" si="46"/>
        <v>0</v>
      </c>
      <c r="CA106">
        <f t="shared" si="46"/>
        <v>13061.81890231818</v>
      </c>
      <c r="CB106">
        <f t="shared" si="46"/>
        <v>581.92985932236866</v>
      </c>
      <c r="CC106">
        <f t="shared" si="46"/>
        <v>104747.3746780263</v>
      </c>
      <c r="CD106">
        <f t="shared" si="46"/>
        <v>16233.00970873778</v>
      </c>
      <c r="CE106">
        <f t="shared" si="46"/>
        <v>64600.752922528118</v>
      </c>
      <c r="CF106">
        <f t="shared" si="46"/>
        <v>261602.53616009481</v>
      </c>
      <c r="CG106">
        <f t="shared" si="46"/>
        <v>19443.431741628669</v>
      </c>
      <c r="CH106">
        <f t="shared" si="37"/>
        <v>10661083.614028132</v>
      </c>
      <c r="CI106" s="10">
        <f t="shared" si="38"/>
        <v>0.5312624979271473</v>
      </c>
    </row>
    <row r="107" spans="1:87" x14ac:dyDescent="0.3">
      <c r="A107" s="7">
        <v>60000</v>
      </c>
      <c r="B107">
        <f t="shared" si="39"/>
        <v>0</v>
      </c>
      <c r="C107">
        <f t="shared" si="39"/>
        <v>13043.788389142066</v>
      </c>
      <c r="D107">
        <f t="shared" si="39"/>
        <v>588.46839706756487</v>
      </c>
      <c r="E107">
        <f t="shared" si="39"/>
        <v>104255.20110957003</v>
      </c>
      <c r="F107">
        <f t="shared" si="39"/>
        <v>14185.060431939764</v>
      </c>
      <c r="G107">
        <f t="shared" si="39"/>
        <v>64909.847434119285</v>
      </c>
      <c r="H107">
        <f t="shared" si="39"/>
        <v>271660.78858727956</v>
      </c>
      <c r="I107">
        <f t="shared" si="39"/>
        <v>20191.004557162669</v>
      </c>
      <c r="J107">
        <f t="shared" si="39"/>
        <v>461896.57222112146</v>
      </c>
      <c r="K107">
        <f t="shared" si="39"/>
        <v>157495.54190608277</v>
      </c>
      <c r="L107">
        <f t="shared" si="40"/>
        <v>452257.57875965908</v>
      </c>
      <c r="M107">
        <f t="shared" si="40"/>
        <v>47198.731919952443</v>
      </c>
      <c r="N107">
        <f t="shared" si="40"/>
        <v>1904.497721418664</v>
      </c>
      <c r="O107">
        <f t="shared" si="40"/>
        <v>414452.94234198524</v>
      </c>
      <c r="P107">
        <f t="shared" si="40"/>
        <v>112125.22290469581</v>
      </c>
      <c r="Q107">
        <f t="shared" si="40"/>
        <v>269197.54309490777</v>
      </c>
      <c r="R107">
        <f t="shared" si="40"/>
        <v>233675.45076282934</v>
      </c>
      <c r="S107">
        <f t="shared" si="40"/>
        <v>108059.44125222899</v>
      </c>
      <c r="T107">
        <f t="shared" si="40"/>
        <v>0</v>
      </c>
      <c r="U107">
        <f t="shared" si="40"/>
        <v>0</v>
      </c>
      <c r="V107">
        <f t="shared" si="41"/>
        <v>13043.788389142066</v>
      </c>
      <c r="W107">
        <f t="shared" si="41"/>
        <v>588.46839706756487</v>
      </c>
      <c r="X107">
        <f t="shared" si="41"/>
        <v>104255.20110957003</v>
      </c>
      <c r="Y107">
        <f t="shared" si="41"/>
        <v>14185.060431939764</v>
      </c>
      <c r="Z107">
        <f t="shared" si="41"/>
        <v>64909.847434119285</v>
      </c>
      <c r="AA107">
        <f t="shared" si="41"/>
        <v>271660.78858727956</v>
      </c>
      <c r="AB107">
        <f t="shared" si="41"/>
        <v>20191.004557162669</v>
      </c>
      <c r="AC107">
        <f t="shared" si="41"/>
        <v>461896.57222112146</v>
      </c>
      <c r="AD107">
        <f t="shared" si="41"/>
        <v>157495.54190608277</v>
      </c>
      <c r="AE107">
        <f t="shared" si="41"/>
        <v>452257.57875965908</v>
      </c>
      <c r="AF107">
        <f t="shared" si="42"/>
        <v>47198.731919952443</v>
      </c>
      <c r="AG107">
        <f t="shared" si="42"/>
        <v>1904.497721418664</v>
      </c>
      <c r="AH107">
        <f t="shared" si="42"/>
        <v>414452.94234198524</v>
      </c>
      <c r="AI107">
        <f t="shared" si="42"/>
        <v>112125.22290469581</v>
      </c>
      <c r="AJ107">
        <f t="shared" si="42"/>
        <v>269197.54309490777</v>
      </c>
      <c r="AK107">
        <f t="shared" si="42"/>
        <v>233675.45076282934</v>
      </c>
      <c r="AL107">
        <f t="shared" si="42"/>
        <v>108059.44125222899</v>
      </c>
      <c r="AM107">
        <f t="shared" si="42"/>
        <v>0</v>
      </c>
      <c r="AN107">
        <f t="shared" si="42"/>
        <v>0</v>
      </c>
      <c r="AO107">
        <f t="shared" si="42"/>
        <v>13043.788389142066</v>
      </c>
      <c r="AP107">
        <f t="shared" si="43"/>
        <v>588.46839706756487</v>
      </c>
      <c r="AQ107">
        <f t="shared" si="43"/>
        <v>104255.20110957003</v>
      </c>
      <c r="AR107">
        <f t="shared" si="43"/>
        <v>14185.060431939764</v>
      </c>
      <c r="AS107">
        <f t="shared" si="43"/>
        <v>64909.847434119285</v>
      </c>
      <c r="AT107">
        <f t="shared" si="43"/>
        <v>271660.78858727956</v>
      </c>
      <c r="AU107">
        <f t="shared" si="43"/>
        <v>20191.004557162669</v>
      </c>
      <c r="AV107">
        <f t="shared" si="43"/>
        <v>461896.57222112146</v>
      </c>
      <c r="AW107">
        <f t="shared" si="43"/>
        <v>157495.54190608277</v>
      </c>
      <c r="AX107">
        <f t="shared" si="43"/>
        <v>452257.57875965908</v>
      </c>
      <c r="AY107">
        <f t="shared" si="43"/>
        <v>47198.731919952443</v>
      </c>
      <c r="AZ107">
        <f t="shared" si="44"/>
        <v>1904.497721418664</v>
      </c>
      <c r="BA107">
        <f t="shared" si="44"/>
        <v>414452.94234198524</v>
      </c>
      <c r="BB107">
        <f t="shared" si="44"/>
        <v>112125.22290469581</v>
      </c>
      <c r="BC107">
        <f t="shared" si="44"/>
        <v>269197.54309490777</v>
      </c>
      <c r="BD107">
        <f t="shared" si="44"/>
        <v>233675.45076282934</v>
      </c>
      <c r="BE107">
        <f t="shared" si="44"/>
        <v>111583.1186843669</v>
      </c>
      <c r="BF107">
        <f t="shared" si="44"/>
        <v>9736.4771151177283</v>
      </c>
      <c r="BG107">
        <f t="shared" si="44"/>
        <v>0</v>
      </c>
      <c r="BH107">
        <f t="shared" si="44"/>
        <v>14249.256984347117</v>
      </c>
      <c r="BI107">
        <f t="shared" si="44"/>
        <v>634.83257380622069</v>
      </c>
      <c r="BJ107">
        <f t="shared" si="45"/>
        <v>114269.86328511969</v>
      </c>
      <c r="BK107">
        <f t="shared" si="45"/>
        <v>17708.737864077611</v>
      </c>
      <c r="BL107">
        <f t="shared" si="45"/>
        <v>70473.548642757989</v>
      </c>
      <c r="BM107">
        <f t="shared" si="45"/>
        <v>285384.58490192174</v>
      </c>
      <c r="BN107">
        <f t="shared" si="45"/>
        <v>21211.016445413105</v>
      </c>
      <c r="BO107">
        <f t="shared" si="45"/>
        <v>474600.35664751317</v>
      </c>
      <c r="BP107">
        <f t="shared" si="45"/>
        <v>163059.24311472152</v>
      </c>
      <c r="BQ107">
        <f t="shared" si="45"/>
        <v>464404.99306518701</v>
      </c>
      <c r="BR107">
        <f t="shared" si="45"/>
        <v>48404.200515157492</v>
      </c>
      <c r="BS107">
        <f t="shared" si="45"/>
        <v>1950.86189815732</v>
      </c>
      <c r="BT107">
        <f t="shared" si="46"/>
        <v>424467.6045175349</v>
      </c>
      <c r="BU107">
        <f t="shared" si="46"/>
        <v>115648.90033683369</v>
      </c>
      <c r="BV107">
        <f t="shared" si="46"/>
        <v>274761.2443035465</v>
      </c>
      <c r="BW107">
        <f t="shared" si="46"/>
        <v>239239.15197146806</v>
      </c>
      <c r="BX107">
        <f t="shared" si="46"/>
        <v>111583.11868436687</v>
      </c>
      <c r="BY107">
        <f t="shared" si="46"/>
        <v>9736.4771151176428</v>
      </c>
      <c r="BZ107">
        <f t="shared" si="46"/>
        <v>0</v>
      </c>
      <c r="CA107">
        <f t="shared" si="46"/>
        <v>14249.256984347105</v>
      </c>
      <c r="CB107">
        <f t="shared" si="46"/>
        <v>634.83257380622035</v>
      </c>
      <c r="CC107">
        <f t="shared" si="46"/>
        <v>114269.86328511959</v>
      </c>
      <c r="CD107">
        <f t="shared" si="46"/>
        <v>17708.737864077579</v>
      </c>
      <c r="CE107">
        <f t="shared" si="46"/>
        <v>70473.548642757945</v>
      </c>
      <c r="CF107">
        <f t="shared" si="46"/>
        <v>285384.58490192163</v>
      </c>
      <c r="CG107">
        <f t="shared" si="46"/>
        <v>21211.016445413094</v>
      </c>
      <c r="CH107">
        <f t="shared" si="37"/>
        <v>11630273.033485236</v>
      </c>
      <c r="CI107" s="10">
        <f t="shared" si="38"/>
        <v>0.57955908864779704</v>
      </c>
    </row>
    <row r="108" spans="1:87" x14ac:dyDescent="0.3">
      <c r="A108" s="7">
        <v>65000</v>
      </c>
      <c r="B108">
        <f t="shared" si="39"/>
        <v>0</v>
      </c>
      <c r="C108">
        <f t="shared" si="39"/>
        <v>14130.770754903904</v>
      </c>
      <c r="D108">
        <f t="shared" si="39"/>
        <v>637.50743015652859</v>
      </c>
      <c r="E108">
        <f t="shared" si="39"/>
        <v>112943.13453536753</v>
      </c>
      <c r="F108">
        <f t="shared" si="39"/>
        <v>15367.148801268078</v>
      </c>
      <c r="G108">
        <f t="shared" si="39"/>
        <v>70319.001386962569</v>
      </c>
      <c r="H108">
        <f t="shared" si="39"/>
        <v>294299.18763621955</v>
      </c>
      <c r="I108">
        <f t="shared" si="39"/>
        <v>21873.588270259559</v>
      </c>
      <c r="J108">
        <f t="shared" si="39"/>
        <v>500387.95323954819</v>
      </c>
      <c r="K108">
        <f t="shared" si="39"/>
        <v>170620.17039825636</v>
      </c>
      <c r="L108">
        <f t="shared" si="40"/>
        <v>489945.71032296401</v>
      </c>
      <c r="M108">
        <f t="shared" si="40"/>
        <v>51131.959579948474</v>
      </c>
      <c r="N108">
        <f t="shared" si="40"/>
        <v>2063.2058648702191</v>
      </c>
      <c r="O108">
        <f t="shared" si="40"/>
        <v>448990.68753715063</v>
      </c>
      <c r="P108">
        <f t="shared" si="40"/>
        <v>121468.99148008715</v>
      </c>
      <c r="Q108">
        <f t="shared" si="40"/>
        <v>291630.67168615013</v>
      </c>
      <c r="R108">
        <f t="shared" si="40"/>
        <v>253148.40499306514</v>
      </c>
      <c r="S108">
        <f t="shared" si="40"/>
        <v>117064.39468991476</v>
      </c>
      <c r="T108">
        <f t="shared" si="40"/>
        <v>0</v>
      </c>
      <c r="U108">
        <f t="shared" si="40"/>
        <v>0</v>
      </c>
      <c r="V108">
        <f t="shared" si="41"/>
        <v>14130.770754903904</v>
      </c>
      <c r="W108">
        <f t="shared" si="41"/>
        <v>637.50743015652859</v>
      </c>
      <c r="X108">
        <f t="shared" si="41"/>
        <v>112943.13453536753</v>
      </c>
      <c r="Y108">
        <f t="shared" si="41"/>
        <v>15367.148801268078</v>
      </c>
      <c r="Z108">
        <f t="shared" si="41"/>
        <v>70319.001386962569</v>
      </c>
      <c r="AA108">
        <f t="shared" si="41"/>
        <v>294299.18763621955</v>
      </c>
      <c r="AB108">
        <f t="shared" si="41"/>
        <v>21873.588270259559</v>
      </c>
      <c r="AC108">
        <f t="shared" si="41"/>
        <v>500387.95323954819</v>
      </c>
      <c r="AD108">
        <f t="shared" si="41"/>
        <v>170620.17039825636</v>
      </c>
      <c r="AE108">
        <f t="shared" si="41"/>
        <v>489945.71032296401</v>
      </c>
      <c r="AF108">
        <f t="shared" si="42"/>
        <v>51131.959579948474</v>
      </c>
      <c r="AG108">
        <f t="shared" si="42"/>
        <v>2063.2058648702191</v>
      </c>
      <c r="AH108">
        <f t="shared" si="42"/>
        <v>448990.68753715063</v>
      </c>
      <c r="AI108">
        <f t="shared" si="42"/>
        <v>121468.99148008715</v>
      </c>
      <c r="AJ108">
        <f t="shared" si="42"/>
        <v>291630.67168615013</v>
      </c>
      <c r="AK108">
        <f t="shared" si="42"/>
        <v>253148.40499306514</v>
      </c>
      <c r="AL108">
        <f t="shared" si="42"/>
        <v>117064.39468991476</v>
      </c>
      <c r="AM108">
        <f t="shared" si="42"/>
        <v>0</v>
      </c>
      <c r="AN108">
        <f t="shared" si="42"/>
        <v>0</v>
      </c>
      <c r="AO108">
        <f t="shared" si="42"/>
        <v>14130.770754903904</v>
      </c>
      <c r="AP108">
        <f t="shared" si="43"/>
        <v>637.50743015652859</v>
      </c>
      <c r="AQ108">
        <f t="shared" si="43"/>
        <v>112943.13453536753</v>
      </c>
      <c r="AR108">
        <f t="shared" si="43"/>
        <v>15367.148801268078</v>
      </c>
      <c r="AS108">
        <f t="shared" si="43"/>
        <v>70319.001386962569</v>
      </c>
      <c r="AT108">
        <f t="shared" si="43"/>
        <v>294299.18763621955</v>
      </c>
      <c r="AU108">
        <f t="shared" si="43"/>
        <v>21873.588270259559</v>
      </c>
      <c r="AV108">
        <f t="shared" si="43"/>
        <v>500387.95323954819</v>
      </c>
      <c r="AW108">
        <f t="shared" si="43"/>
        <v>170620.17039825636</v>
      </c>
      <c r="AX108">
        <f t="shared" si="43"/>
        <v>489945.71032296401</v>
      </c>
      <c r="AY108">
        <f t="shared" si="43"/>
        <v>51131.959579948474</v>
      </c>
      <c r="AZ108">
        <f t="shared" si="44"/>
        <v>2063.2058648702191</v>
      </c>
      <c r="BA108">
        <f t="shared" si="44"/>
        <v>448990.68753715063</v>
      </c>
      <c r="BB108">
        <f t="shared" si="44"/>
        <v>121468.99148008715</v>
      </c>
      <c r="BC108">
        <f t="shared" si="44"/>
        <v>291630.67168615013</v>
      </c>
      <c r="BD108">
        <f t="shared" si="44"/>
        <v>253148.40499306514</v>
      </c>
      <c r="BE108">
        <f t="shared" si="44"/>
        <v>120881.71190806414</v>
      </c>
      <c r="BF108">
        <f t="shared" si="44"/>
        <v>10547.850208044207</v>
      </c>
      <c r="BG108">
        <f t="shared" si="44"/>
        <v>0</v>
      </c>
      <c r="BH108">
        <f t="shared" si="44"/>
        <v>15436.695066376044</v>
      </c>
      <c r="BI108">
        <f t="shared" si="44"/>
        <v>687.7352882900725</v>
      </c>
      <c r="BJ108">
        <f t="shared" si="45"/>
        <v>123792.35189221302</v>
      </c>
      <c r="BK108">
        <f t="shared" si="45"/>
        <v>19184.46601941741</v>
      </c>
      <c r="BL108">
        <f t="shared" si="45"/>
        <v>76346.344362987817</v>
      </c>
      <c r="BM108">
        <f t="shared" si="45"/>
        <v>309166.63364374859</v>
      </c>
      <c r="BN108">
        <f t="shared" si="45"/>
        <v>22978.60114919753</v>
      </c>
      <c r="BO108">
        <f t="shared" si="45"/>
        <v>514150.3863681393</v>
      </c>
      <c r="BP108">
        <f t="shared" si="45"/>
        <v>176647.51337428164</v>
      </c>
      <c r="BQ108">
        <f t="shared" si="45"/>
        <v>503105.40915395255</v>
      </c>
      <c r="BR108">
        <f t="shared" si="45"/>
        <v>52437.883891420628</v>
      </c>
      <c r="BS108">
        <f t="shared" si="45"/>
        <v>2113.4337230037636</v>
      </c>
      <c r="BT108">
        <f t="shared" si="46"/>
        <v>459839.90489399614</v>
      </c>
      <c r="BU108">
        <f t="shared" si="46"/>
        <v>125286.30869823649</v>
      </c>
      <c r="BV108">
        <f t="shared" si="46"/>
        <v>297658.01466217538</v>
      </c>
      <c r="BW108">
        <f t="shared" si="46"/>
        <v>259175.74796909041</v>
      </c>
      <c r="BX108">
        <f t="shared" si="46"/>
        <v>120881.7119080641</v>
      </c>
      <c r="BY108">
        <f t="shared" si="46"/>
        <v>10547.85020804411</v>
      </c>
      <c r="BZ108">
        <f t="shared" si="46"/>
        <v>0</v>
      </c>
      <c r="CA108">
        <f t="shared" si="46"/>
        <v>15436.695066376031</v>
      </c>
      <c r="CB108">
        <f t="shared" si="46"/>
        <v>687.73528829007205</v>
      </c>
      <c r="CC108">
        <f t="shared" si="46"/>
        <v>123792.35189221292</v>
      </c>
      <c r="CD108">
        <f t="shared" si="46"/>
        <v>19184.466019417378</v>
      </c>
      <c r="CE108">
        <f t="shared" si="46"/>
        <v>76346.344362987758</v>
      </c>
      <c r="CF108">
        <f t="shared" si="46"/>
        <v>309166.63364374847</v>
      </c>
      <c r="CG108">
        <f t="shared" si="46"/>
        <v>22978.601149197519</v>
      </c>
      <c r="CH108">
        <f t="shared" si="37"/>
        <v>12599462.452942338</v>
      </c>
      <c r="CI108" s="10">
        <f t="shared" si="38"/>
        <v>0.62785567936844677</v>
      </c>
    </row>
    <row r="109" spans="1:87" x14ac:dyDescent="0.3">
      <c r="A109" s="7">
        <v>70000</v>
      </c>
      <c r="B109">
        <f t="shared" si="39"/>
        <v>0</v>
      </c>
      <c r="C109">
        <f t="shared" si="39"/>
        <v>15217.753120665742</v>
      </c>
      <c r="D109">
        <f t="shared" si="39"/>
        <v>686.5464632454923</v>
      </c>
      <c r="E109">
        <f t="shared" si="39"/>
        <v>121631.06796116504</v>
      </c>
      <c r="F109">
        <f t="shared" si="39"/>
        <v>16549.237170596392</v>
      </c>
      <c r="G109">
        <f t="shared" si="39"/>
        <v>75728.155339805831</v>
      </c>
      <c r="H109">
        <f t="shared" si="39"/>
        <v>316937.58668515948</v>
      </c>
      <c r="I109">
        <f t="shared" si="39"/>
        <v>23556.171983356449</v>
      </c>
      <c r="J109">
        <f t="shared" si="39"/>
        <v>538879.33425797499</v>
      </c>
      <c r="K109">
        <f t="shared" si="39"/>
        <v>183744.7988904299</v>
      </c>
      <c r="L109">
        <f t="shared" si="40"/>
        <v>527633.84188626893</v>
      </c>
      <c r="M109">
        <f t="shared" si="40"/>
        <v>55065.187239944513</v>
      </c>
      <c r="N109">
        <f t="shared" si="40"/>
        <v>2221.9140083217744</v>
      </c>
      <c r="O109">
        <f t="shared" si="40"/>
        <v>483528.43273231608</v>
      </c>
      <c r="P109">
        <f t="shared" si="40"/>
        <v>130812.76005547846</v>
      </c>
      <c r="Q109">
        <f t="shared" si="40"/>
        <v>314063.80027739244</v>
      </c>
      <c r="R109">
        <f t="shared" si="40"/>
        <v>272621.35922330088</v>
      </c>
      <c r="S109">
        <f t="shared" si="40"/>
        <v>126069.3481276005</v>
      </c>
      <c r="T109">
        <f t="shared" si="40"/>
        <v>0</v>
      </c>
      <c r="U109">
        <f t="shared" si="40"/>
        <v>0</v>
      </c>
      <c r="V109">
        <f t="shared" si="41"/>
        <v>15217.753120665742</v>
      </c>
      <c r="W109">
        <f t="shared" si="41"/>
        <v>686.5464632454923</v>
      </c>
      <c r="X109">
        <f t="shared" si="41"/>
        <v>121631.06796116504</v>
      </c>
      <c r="Y109">
        <f t="shared" si="41"/>
        <v>16549.237170596392</v>
      </c>
      <c r="Z109">
        <f t="shared" si="41"/>
        <v>75728.155339805831</v>
      </c>
      <c r="AA109">
        <f t="shared" si="41"/>
        <v>316937.58668515948</v>
      </c>
      <c r="AB109">
        <f t="shared" si="41"/>
        <v>23556.171983356449</v>
      </c>
      <c r="AC109">
        <f t="shared" si="41"/>
        <v>538879.33425797499</v>
      </c>
      <c r="AD109">
        <f t="shared" si="41"/>
        <v>183744.7988904299</v>
      </c>
      <c r="AE109">
        <f t="shared" si="41"/>
        <v>527633.84188626893</v>
      </c>
      <c r="AF109">
        <f t="shared" si="42"/>
        <v>55065.187239944513</v>
      </c>
      <c r="AG109">
        <f t="shared" si="42"/>
        <v>2221.9140083217744</v>
      </c>
      <c r="AH109">
        <f t="shared" si="42"/>
        <v>483528.43273231608</v>
      </c>
      <c r="AI109">
        <f t="shared" si="42"/>
        <v>130812.76005547846</v>
      </c>
      <c r="AJ109">
        <f t="shared" si="42"/>
        <v>314063.80027739244</v>
      </c>
      <c r="AK109">
        <f t="shared" si="42"/>
        <v>272621.35922330088</v>
      </c>
      <c r="AL109">
        <f t="shared" si="42"/>
        <v>126069.3481276005</v>
      </c>
      <c r="AM109">
        <f t="shared" si="42"/>
        <v>0</v>
      </c>
      <c r="AN109">
        <f t="shared" si="42"/>
        <v>0</v>
      </c>
      <c r="AO109">
        <f t="shared" si="42"/>
        <v>15217.753120665742</v>
      </c>
      <c r="AP109">
        <f t="shared" si="43"/>
        <v>686.5464632454923</v>
      </c>
      <c r="AQ109">
        <f t="shared" si="43"/>
        <v>121631.06796116504</v>
      </c>
      <c r="AR109">
        <f t="shared" si="43"/>
        <v>16549.237170596392</v>
      </c>
      <c r="AS109">
        <f t="shared" si="43"/>
        <v>75728.155339805831</v>
      </c>
      <c r="AT109">
        <f t="shared" si="43"/>
        <v>316937.58668515948</v>
      </c>
      <c r="AU109">
        <f t="shared" si="43"/>
        <v>23556.171983356449</v>
      </c>
      <c r="AV109">
        <f t="shared" si="43"/>
        <v>538879.33425797499</v>
      </c>
      <c r="AW109">
        <f t="shared" si="43"/>
        <v>183744.7988904299</v>
      </c>
      <c r="AX109">
        <f t="shared" si="43"/>
        <v>527633.84188626893</v>
      </c>
      <c r="AY109">
        <f t="shared" si="43"/>
        <v>55065.187239944513</v>
      </c>
      <c r="AZ109">
        <f t="shared" si="44"/>
        <v>2221.9140083217744</v>
      </c>
      <c r="BA109">
        <f t="shared" si="44"/>
        <v>483528.43273231608</v>
      </c>
      <c r="BB109">
        <f t="shared" si="44"/>
        <v>130812.76005547846</v>
      </c>
      <c r="BC109">
        <f t="shared" si="44"/>
        <v>314063.80027739244</v>
      </c>
      <c r="BD109">
        <f t="shared" si="44"/>
        <v>272621.35922330088</v>
      </c>
      <c r="BE109">
        <f t="shared" si="44"/>
        <v>130180.30513176137</v>
      </c>
      <c r="BF109">
        <f t="shared" si="44"/>
        <v>11359.223300970683</v>
      </c>
      <c r="BG109">
        <f t="shared" si="44"/>
        <v>0</v>
      </c>
      <c r="BH109">
        <f t="shared" si="44"/>
        <v>16624.13314840497</v>
      </c>
      <c r="BI109">
        <f t="shared" si="44"/>
        <v>740.6380027739242</v>
      </c>
      <c r="BJ109">
        <f t="shared" si="45"/>
        <v>133314.8404993063</v>
      </c>
      <c r="BK109">
        <f t="shared" si="45"/>
        <v>20660.194174757213</v>
      </c>
      <c r="BL109">
        <f t="shared" si="45"/>
        <v>82219.140083217659</v>
      </c>
      <c r="BM109">
        <f t="shared" si="45"/>
        <v>332948.68238557538</v>
      </c>
      <c r="BN109">
        <f t="shared" si="45"/>
        <v>24746.185852981955</v>
      </c>
      <c r="BO109">
        <f t="shared" si="45"/>
        <v>553700.41608876537</v>
      </c>
      <c r="BP109">
        <f t="shared" si="45"/>
        <v>190235.78363384175</v>
      </c>
      <c r="BQ109">
        <f t="shared" si="45"/>
        <v>541805.82524271822</v>
      </c>
      <c r="BR109">
        <f t="shared" si="45"/>
        <v>56471.567267683742</v>
      </c>
      <c r="BS109">
        <f t="shared" si="45"/>
        <v>2276.0055478502068</v>
      </c>
      <c r="BT109">
        <f t="shared" si="46"/>
        <v>495212.20527045743</v>
      </c>
      <c r="BU109">
        <f t="shared" si="46"/>
        <v>134923.71705963928</v>
      </c>
      <c r="BV109">
        <f t="shared" si="46"/>
        <v>320554.78502080427</v>
      </c>
      <c r="BW109">
        <f t="shared" si="46"/>
        <v>279112.34396671271</v>
      </c>
      <c r="BX109">
        <f t="shared" si="46"/>
        <v>130180.30513176134</v>
      </c>
      <c r="BY109">
        <f t="shared" si="46"/>
        <v>11359.223300970581</v>
      </c>
      <c r="BZ109">
        <f t="shared" si="46"/>
        <v>0</v>
      </c>
      <c r="CA109">
        <f t="shared" si="46"/>
        <v>16624.133148404959</v>
      </c>
      <c r="CB109">
        <f t="shared" si="46"/>
        <v>740.63800277392374</v>
      </c>
      <c r="CC109">
        <f t="shared" si="46"/>
        <v>133314.84049930621</v>
      </c>
      <c r="CD109">
        <f t="shared" si="46"/>
        <v>20660.194174757173</v>
      </c>
      <c r="CE109">
        <f t="shared" si="46"/>
        <v>82219.140083217586</v>
      </c>
      <c r="CF109">
        <f t="shared" si="46"/>
        <v>332948.68238557526</v>
      </c>
      <c r="CG109">
        <f t="shared" si="46"/>
        <v>24746.185852981944</v>
      </c>
      <c r="CH109">
        <f t="shared" si="37"/>
        <v>13568651.872399444</v>
      </c>
      <c r="CI109" s="10">
        <f t="shared" si="38"/>
        <v>0.67615227008909673</v>
      </c>
    </row>
    <row r="110" spans="1:87" x14ac:dyDescent="0.3">
      <c r="A110" s="7">
        <v>75000</v>
      </c>
      <c r="B110">
        <f t="shared" si="39"/>
        <v>0</v>
      </c>
      <c r="C110">
        <f t="shared" si="39"/>
        <v>16304.73548642758</v>
      </c>
      <c r="D110">
        <f t="shared" si="39"/>
        <v>735.58549633445614</v>
      </c>
      <c r="E110">
        <f t="shared" si="39"/>
        <v>130319.00138696254</v>
      </c>
      <c r="F110">
        <f t="shared" si="39"/>
        <v>17731.325539924706</v>
      </c>
      <c r="G110">
        <f t="shared" si="39"/>
        <v>81137.309292649108</v>
      </c>
      <c r="H110">
        <f t="shared" si="39"/>
        <v>339575.98573409941</v>
      </c>
      <c r="I110">
        <f t="shared" si="39"/>
        <v>25238.755696453336</v>
      </c>
      <c r="J110">
        <f t="shared" si="39"/>
        <v>577370.71527640172</v>
      </c>
      <c r="K110">
        <f t="shared" si="39"/>
        <v>196869.42738260349</v>
      </c>
      <c r="L110">
        <f t="shared" si="40"/>
        <v>565321.97344957385</v>
      </c>
      <c r="M110">
        <f t="shared" si="40"/>
        <v>58998.414899940544</v>
      </c>
      <c r="N110">
        <f t="shared" si="40"/>
        <v>2380.6221517733302</v>
      </c>
      <c r="O110">
        <f t="shared" si="40"/>
        <v>518066.17792748148</v>
      </c>
      <c r="P110">
        <f t="shared" si="40"/>
        <v>140156.52863086975</v>
      </c>
      <c r="Q110">
        <f t="shared" si="40"/>
        <v>336496.92886863474</v>
      </c>
      <c r="R110">
        <f t="shared" si="40"/>
        <v>292094.31345353666</v>
      </c>
      <c r="S110">
        <f t="shared" si="40"/>
        <v>135074.30156528624</v>
      </c>
      <c r="T110">
        <f t="shared" si="40"/>
        <v>0</v>
      </c>
      <c r="U110">
        <f t="shared" si="40"/>
        <v>0</v>
      </c>
      <c r="V110">
        <f t="shared" si="41"/>
        <v>16304.73548642758</v>
      </c>
      <c r="W110">
        <f t="shared" si="41"/>
        <v>735.58549633445614</v>
      </c>
      <c r="X110">
        <f t="shared" si="41"/>
        <v>130319.00138696254</v>
      </c>
      <c r="Y110">
        <f t="shared" si="41"/>
        <v>17731.325539924706</v>
      </c>
      <c r="Z110">
        <f t="shared" si="41"/>
        <v>81137.309292649108</v>
      </c>
      <c r="AA110">
        <f t="shared" si="41"/>
        <v>339575.98573409941</v>
      </c>
      <c r="AB110">
        <f t="shared" si="41"/>
        <v>25238.755696453336</v>
      </c>
      <c r="AC110">
        <f t="shared" si="41"/>
        <v>577370.71527640172</v>
      </c>
      <c r="AD110">
        <f t="shared" si="41"/>
        <v>196869.42738260349</v>
      </c>
      <c r="AE110">
        <f t="shared" si="41"/>
        <v>565321.97344957385</v>
      </c>
      <c r="AF110">
        <f t="shared" si="42"/>
        <v>58998.414899940544</v>
      </c>
      <c r="AG110">
        <f t="shared" si="42"/>
        <v>2380.6221517733302</v>
      </c>
      <c r="AH110">
        <f t="shared" si="42"/>
        <v>518066.17792748148</v>
      </c>
      <c r="AI110">
        <f t="shared" si="42"/>
        <v>140156.52863086975</v>
      </c>
      <c r="AJ110">
        <f t="shared" si="42"/>
        <v>336496.92886863474</v>
      </c>
      <c r="AK110">
        <f t="shared" si="42"/>
        <v>292094.31345353666</v>
      </c>
      <c r="AL110">
        <f t="shared" si="42"/>
        <v>135074.30156528624</v>
      </c>
      <c r="AM110">
        <f t="shared" si="42"/>
        <v>0</v>
      </c>
      <c r="AN110">
        <f t="shared" si="42"/>
        <v>0</v>
      </c>
      <c r="AO110">
        <f t="shared" si="42"/>
        <v>16304.73548642758</v>
      </c>
      <c r="AP110">
        <f t="shared" si="43"/>
        <v>735.58549633445614</v>
      </c>
      <c r="AQ110">
        <f t="shared" si="43"/>
        <v>130319.00138696254</v>
      </c>
      <c r="AR110">
        <f t="shared" si="43"/>
        <v>17731.325539924706</v>
      </c>
      <c r="AS110">
        <f t="shared" si="43"/>
        <v>81137.309292649108</v>
      </c>
      <c r="AT110">
        <f t="shared" si="43"/>
        <v>339575.98573409941</v>
      </c>
      <c r="AU110">
        <f t="shared" si="43"/>
        <v>25238.755696453336</v>
      </c>
      <c r="AV110">
        <f t="shared" si="43"/>
        <v>577370.71527640172</v>
      </c>
      <c r="AW110">
        <f t="shared" si="43"/>
        <v>196869.42738260349</v>
      </c>
      <c r="AX110">
        <f t="shared" si="43"/>
        <v>565321.97344957385</v>
      </c>
      <c r="AY110">
        <f t="shared" si="43"/>
        <v>58998.414899940544</v>
      </c>
      <c r="AZ110">
        <f t="shared" si="44"/>
        <v>2380.6221517733302</v>
      </c>
      <c r="BA110">
        <f t="shared" si="44"/>
        <v>518066.17792748148</v>
      </c>
      <c r="BB110">
        <f t="shared" si="44"/>
        <v>140156.52863086975</v>
      </c>
      <c r="BC110">
        <f t="shared" si="44"/>
        <v>336496.92886863474</v>
      </c>
      <c r="BD110">
        <f t="shared" si="44"/>
        <v>292094.31345353666</v>
      </c>
      <c r="BE110">
        <f t="shared" si="44"/>
        <v>139478.8983554586</v>
      </c>
      <c r="BF110">
        <f t="shared" si="44"/>
        <v>12170.596393897162</v>
      </c>
      <c r="BG110">
        <f t="shared" si="44"/>
        <v>0</v>
      </c>
      <c r="BH110">
        <f t="shared" si="44"/>
        <v>17811.571230433896</v>
      </c>
      <c r="BI110">
        <f t="shared" si="44"/>
        <v>793.5407172577759</v>
      </c>
      <c r="BJ110">
        <f t="shared" si="45"/>
        <v>142837.32910639961</v>
      </c>
      <c r="BK110">
        <f t="shared" si="45"/>
        <v>22135.922330097012</v>
      </c>
      <c r="BL110">
        <f t="shared" si="45"/>
        <v>88091.935803447486</v>
      </c>
      <c r="BM110">
        <f t="shared" si="45"/>
        <v>356730.73112740222</v>
      </c>
      <c r="BN110">
        <f t="shared" si="45"/>
        <v>26513.77055676638</v>
      </c>
      <c r="BO110">
        <f t="shared" si="45"/>
        <v>593250.44580939144</v>
      </c>
      <c r="BP110">
        <f t="shared" si="45"/>
        <v>203824.0538934019</v>
      </c>
      <c r="BQ110">
        <f t="shared" si="45"/>
        <v>580506.24133148382</v>
      </c>
      <c r="BR110">
        <f t="shared" si="45"/>
        <v>60505.250643946871</v>
      </c>
      <c r="BS110">
        <f t="shared" si="45"/>
        <v>2438.5773726966499</v>
      </c>
      <c r="BT110">
        <f t="shared" si="46"/>
        <v>530584.50564691867</v>
      </c>
      <c r="BU110">
        <f t="shared" si="46"/>
        <v>144561.12542104209</v>
      </c>
      <c r="BV110">
        <f t="shared" si="46"/>
        <v>343451.55537943309</v>
      </c>
      <c r="BW110">
        <f t="shared" si="46"/>
        <v>299048.93996433506</v>
      </c>
      <c r="BX110">
        <f t="shared" si="46"/>
        <v>139478.89835545857</v>
      </c>
      <c r="BY110">
        <f t="shared" si="46"/>
        <v>12170.596393897053</v>
      </c>
      <c r="BZ110">
        <f t="shared" si="46"/>
        <v>0</v>
      </c>
      <c r="CA110">
        <f t="shared" si="46"/>
        <v>17811.571230433881</v>
      </c>
      <c r="CB110">
        <f t="shared" si="46"/>
        <v>793.54071725777544</v>
      </c>
      <c r="CC110">
        <f t="shared" si="46"/>
        <v>142837.3291063995</v>
      </c>
      <c r="CD110">
        <f t="shared" si="46"/>
        <v>22135.922330096972</v>
      </c>
      <c r="CE110">
        <f t="shared" si="46"/>
        <v>88091.935803447428</v>
      </c>
      <c r="CF110">
        <f t="shared" si="46"/>
        <v>356730.73112740205</v>
      </c>
      <c r="CG110">
        <f t="shared" si="46"/>
        <v>26513.770556766369</v>
      </c>
      <c r="CH110">
        <f t="shared" si="37"/>
        <v>14537841.291856533</v>
      </c>
      <c r="CI110" s="10">
        <f t="shared" si="38"/>
        <v>0.7244488608097458</v>
      </c>
    </row>
    <row r="111" spans="1:87" x14ac:dyDescent="0.3">
      <c r="A111" s="7">
        <v>80000</v>
      </c>
      <c r="B111">
        <f t="shared" si="39"/>
        <v>0</v>
      </c>
      <c r="C111">
        <f t="shared" si="39"/>
        <v>17391.71785218942</v>
      </c>
      <c r="D111">
        <f t="shared" si="39"/>
        <v>784.62452942341986</v>
      </c>
      <c r="E111">
        <f t="shared" si="39"/>
        <v>139006.93481276004</v>
      </c>
      <c r="F111">
        <f t="shared" si="39"/>
        <v>18913.41390925302</v>
      </c>
      <c r="G111">
        <f t="shared" si="39"/>
        <v>86546.46324549237</v>
      </c>
      <c r="H111">
        <f t="shared" si="39"/>
        <v>362214.38478303939</v>
      </c>
      <c r="I111">
        <f t="shared" si="39"/>
        <v>26921.339409550226</v>
      </c>
      <c r="J111">
        <f t="shared" si="39"/>
        <v>615862.09629482857</v>
      </c>
      <c r="K111">
        <f t="shared" si="39"/>
        <v>209994.05587477703</v>
      </c>
      <c r="L111">
        <f t="shared" si="40"/>
        <v>603010.10501287878</v>
      </c>
      <c r="M111">
        <f t="shared" si="40"/>
        <v>62931.64255993659</v>
      </c>
      <c r="N111">
        <f t="shared" si="40"/>
        <v>2539.3302952248855</v>
      </c>
      <c r="O111">
        <f t="shared" si="40"/>
        <v>552603.92312264699</v>
      </c>
      <c r="P111">
        <f t="shared" si="40"/>
        <v>149500.29720626111</v>
      </c>
      <c r="Q111">
        <f t="shared" si="40"/>
        <v>358930.05745987705</v>
      </c>
      <c r="R111">
        <f t="shared" si="40"/>
        <v>311567.26768377249</v>
      </c>
      <c r="S111">
        <f t="shared" si="40"/>
        <v>144079.255002972</v>
      </c>
      <c r="T111">
        <f t="shared" si="40"/>
        <v>0</v>
      </c>
      <c r="U111">
        <f t="shared" si="40"/>
        <v>0</v>
      </c>
      <c r="V111">
        <f t="shared" si="41"/>
        <v>17391.71785218942</v>
      </c>
      <c r="W111">
        <f t="shared" si="41"/>
        <v>784.62452942341986</v>
      </c>
      <c r="X111">
        <f t="shared" si="41"/>
        <v>139006.93481276004</v>
      </c>
      <c r="Y111">
        <f t="shared" si="41"/>
        <v>18913.41390925302</v>
      </c>
      <c r="Z111">
        <f t="shared" si="41"/>
        <v>86546.46324549237</v>
      </c>
      <c r="AA111">
        <f t="shared" si="41"/>
        <v>362214.38478303939</v>
      </c>
      <c r="AB111">
        <f t="shared" si="41"/>
        <v>26921.339409550226</v>
      </c>
      <c r="AC111">
        <f t="shared" si="41"/>
        <v>615862.09629482857</v>
      </c>
      <c r="AD111">
        <f t="shared" si="41"/>
        <v>209994.05587477703</v>
      </c>
      <c r="AE111">
        <f t="shared" si="41"/>
        <v>603010.10501287878</v>
      </c>
      <c r="AF111">
        <f t="shared" si="42"/>
        <v>62931.64255993659</v>
      </c>
      <c r="AG111">
        <f t="shared" si="42"/>
        <v>2539.3302952248855</v>
      </c>
      <c r="AH111">
        <f t="shared" si="42"/>
        <v>552603.92312264699</v>
      </c>
      <c r="AI111">
        <f t="shared" si="42"/>
        <v>149500.29720626111</v>
      </c>
      <c r="AJ111">
        <f t="shared" si="42"/>
        <v>358930.05745987705</v>
      </c>
      <c r="AK111">
        <f t="shared" si="42"/>
        <v>311567.26768377249</v>
      </c>
      <c r="AL111">
        <f t="shared" si="42"/>
        <v>144079.255002972</v>
      </c>
      <c r="AM111">
        <f t="shared" si="42"/>
        <v>0</v>
      </c>
      <c r="AN111">
        <f t="shared" si="42"/>
        <v>0</v>
      </c>
      <c r="AO111">
        <f t="shared" si="42"/>
        <v>17391.71785218942</v>
      </c>
      <c r="AP111">
        <f t="shared" si="43"/>
        <v>784.62452942341986</v>
      </c>
      <c r="AQ111">
        <f t="shared" si="43"/>
        <v>139006.93481276004</v>
      </c>
      <c r="AR111">
        <f t="shared" si="43"/>
        <v>18913.41390925302</v>
      </c>
      <c r="AS111">
        <f t="shared" si="43"/>
        <v>86546.46324549237</v>
      </c>
      <c r="AT111">
        <f t="shared" si="43"/>
        <v>362214.38478303939</v>
      </c>
      <c r="AU111">
        <f t="shared" si="43"/>
        <v>26921.339409550226</v>
      </c>
      <c r="AV111">
        <f t="shared" si="43"/>
        <v>615862.09629482857</v>
      </c>
      <c r="AW111">
        <f t="shared" si="43"/>
        <v>209994.05587477703</v>
      </c>
      <c r="AX111">
        <f t="shared" si="43"/>
        <v>603010.10501287878</v>
      </c>
      <c r="AY111">
        <f t="shared" si="43"/>
        <v>62931.64255993659</v>
      </c>
      <c r="AZ111">
        <f t="shared" si="44"/>
        <v>2539.3302952248855</v>
      </c>
      <c r="BA111">
        <f t="shared" si="44"/>
        <v>552603.92312264699</v>
      </c>
      <c r="BB111">
        <f t="shared" si="44"/>
        <v>149500.29720626111</v>
      </c>
      <c r="BC111">
        <f t="shared" si="44"/>
        <v>358930.05745987705</v>
      </c>
      <c r="BD111">
        <f t="shared" si="44"/>
        <v>311567.26768377249</v>
      </c>
      <c r="BE111">
        <f t="shared" si="44"/>
        <v>148777.49157915585</v>
      </c>
      <c r="BF111">
        <f t="shared" si="44"/>
        <v>12981.969486823638</v>
      </c>
      <c r="BG111">
        <f t="shared" si="44"/>
        <v>0</v>
      </c>
      <c r="BH111">
        <f t="shared" si="44"/>
        <v>18999.009312462822</v>
      </c>
      <c r="BI111">
        <f t="shared" si="44"/>
        <v>846.44343174162759</v>
      </c>
      <c r="BJ111">
        <f t="shared" si="45"/>
        <v>152359.81771349293</v>
      </c>
      <c r="BK111">
        <f t="shared" si="45"/>
        <v>23611.650485436814</v>
      </c>
      <c r="BL111">
        <f t="shared" si="45"/>
        <v>93964.731523677314</v>
      </c>
      <c r="BM111">
        <f t="shared" si="45"/>
        <v>380512.77986922901</v>
      </c>
      <c r="BN111">
        <f t="shared" si="45"/>
        <v>28281.355260550805</v>
      </c>
      <c r="BO111">
        <f t="shared" si="45"/>
        <v>632800.47553001763</v>
      </c>
      <c r="BP111">
        <f t="shared" si="45"/>
        <v>217412.32415296201</v>
      </c>
      <c r="BQ111">
        <f t="shared" si="45"/>
        <v>619206.65742024931</v>
      </c>
      <c r="BR111">
        <f t="shared" si="45"/>
        <v>64538.934020209999</v>
      </c>
      <c r="BS111">
        <f t="shared" si="45"/>
        <v>2601.1491975430936</v>
      </c>
      <c r="BT111">
        <f t="shared" si="46"/>
        <v>565956.8060233799</v>
      </c>
      <c r="BU111">
        <f t="shared" si="46"/>
        <v>154198.53378244489</v>
      </c>
      <c r="BV111">
        <f t="shared" si="46"/>
        <v>366348.32573806203</v>
      </c>
      <c r="BW111">
        <f t="shared" si="46"/>
        <v>318985.53596195742</v>
      </c>
      <c r="BX111">
        <f t="shared" si="46"/>
        <v>148777.49157915582</v>
      </c>
      <c r="BY111">
        <f t="shared" si="46"/>
        <v>12981.969486823522</v>
      </c>
      <c r="BZ111">
        <f t="shared" si="46"/>
        <v>0</v>
      </c>
      <c r="CA111">
        <f t="shared" si="46"/>
        <v>18999.009312462807</v>
      </c>
      <c r="CB111">
        <f t="shared" si="46"/>
        <v>846.44343174162714</v>
      </c>
      <c r="CC111">
        <f t="shared" si="46"/>
        <v>152359.81771349281</v>
      </c>
      <c r="CD111">
        <f t="shared" si="46"/>
        <v>23611.65048543677</v>
      </c>
      <c r="CE111">
        <f t="shared" si="46"/>
        <v>93964.731523677256</v>
      </c>
      <c r="CF111">
        <f t="shared" si="46"/>
        <v>380512.77986922883</v>
      </c>
      <c r="CG111">
        <f t="shared" si="46"/>
        <v>28281.355260550794</v>
      </c>
      <c r="CH111">
        <f t="shared" si="37"/>
        <v>15507030.711313648</v>
      </c>
      <c r="CI111" s="10">
        <f t="shared" si="38"/>
        <v>0.7727454515303962</v>
      </c>
    </row>
    <row r="112" spans="1:87" x14ac:dyDescent="0.3">
      <c r="A112" s="7">
        <v>85000</v>
      </c>
      <c r="B112">
        <f t="shared" si="39"/>
        <v>0</v>
      </c>
      <c r="C112">
        <f t="shared" si="39"/>
        <v>18478.700217951256</v>
      </c>
      <c r="D112">
        <f t="shared" si="39"/>
        <v>833.66356251238358</v>
      </c>
      <c r="E112">
        <f t="shared" si="39"/>
        <v>147694.86823855754</v>
      </c>
      <c r="F112">
        <f t="shared" si="39"/>
        <v>20095.502278581334</v>
      </c>
      <c r="G112">
        <f t="shared" si="39"/>
        <v>91955.617198335662</v>
      </c>
      <c r="H112">
        <f t="shared" si="39"/>
        <v>384852.78383197932</v>
      </c>
      <c r="I112">
        <f t="shared" si="39"/>
        <v>28603.923122647113</v>
      </c>
      <c r="J112">
        <f t="shared" si="39"/>
        <v>654353.47731325543</v>
      </c>
      <c r="K112">
        <f t="shared" si="39"/>
        <v>223118.68436695062</v>
      </c>
      <c r="L112">
        <f t="shared" si="40"/>
        <v>640698.2365761837</v>
      </c>
      <c r="M112">
        <f t="shared" si="40"/>
        <v>66864.870219932622</v>
      </c>
      <c r="N112">
        <f t="shared" si="40"/>
        <v>2698.0384386764408</v>
      </c>
      <c r="O112">
        <f t="shared" si="40"/>
        <v>587141.66831781238</v>
      </c>
      <c r="P112">
        <f t="shared" si="40"/>
        <v>158844.0657816524</v>
      </c>
      <c r="Q112">
        <f t="shared" si="40"/>
        <v>381363.18605111935</v>
      </c>
      <c r="R112">
        <f t="shared" si="40"/>
        <v>331040.2219140082</v>
      </c>
      <c r="S112">
        <f t="shared" si="40"/>
        <v>153084.20844065773</v>
      </c>
      <c r="T112">
        <f t="shared" si="40"/>
        <v>0</v>
      </c>
      <c r="U112">
        <f t="shared" si="40"/>
        <v>0</v>
      </c>
      <c r="V112">
        <f t="shared" si="41"/>
        <v>18478.700217951256</v>
      </c>
      <c r="W112">
        <f t="shared" si="41"/>
        <v>833.66356251238358</v>
      </c>
      <c r="X112">
        <f t="shared" si="41"/>
        <v>147694.86823855754</v>
      </c>
      <c r="Y112">
        <f t="shared" si="41"/>
        <v>20095.502278581334</v>
      </c>
      <c r="Z112">
        <f t="shared" si="41"/>
        <v>91955.617198335662</v>
      </c>
      <c r="AA112">
        <f t="shared" si="41"/>
        <v>384852.78383197932</v>
      </c>
      <c r="AB112">
        <f t="shared" si="41"/>
        <v>28603.923122647113</v>
      </c>
      <c r="AC112">
        <f t="shared" si="41"/>
        <v>654353.47731325543</v>
      </c>
      <c r="AD112">
        <f t="shared" si="41"/>
        <v>223118.68436695062</v>
      </c>
      <c r="AE112">
        <f t="shared" si="41"/>
        <v>640698.2365761837</v>
      </c>
      <c r="AF112">
        <f t="shared" si="42"/>
        <v>66864.870219932622</v>
      </c>
      <c r="AG112">
        <f t="shared" si="42"/>
        <v>2698.0384386764408</v>
      </c>
      <c r="AH112">
        <f t="shared" si="42"/>
        <v>587141.66831781238</v>
      </c>
      <c r="AI112">
        <f t="shared" si="42"/>
        <v>158844.0657816524</v>
      </c>
      <c r="AJ112">
        <f t="shared" si="42"/>
        <v>381363.18605111935</v>
      </c>
      <c r="AK112">
        <f t="shared" si="42"/>
        <v>331040.2219140082</v>
      </c>
      <c r="AL112">
        <f t="shared" si="42"/>
        <v>153084.20844065773</v>
      </c>
      <c r="AM112">
        <f t="shared" si="42"/>
        <v>0</v>
      </c>
      <c r="AN112">
        <f t="shared" si="42"/>
        <v>0</v>
      </c>
      <c r="AO112">
        <f t="shared" si="42"/>
        <v>18478.700217951256</v>
      </c>
      <c r="AP112">
        <f t="shared" si="43"/>
        <v>833.66356251238358</v>
      </c>
      <c r="AQ112">
        <f t="shared" si="43"/>
        <v>147694.86823855754</v>
      </c>
      <c r="AR112">
        <f t="shared" si="43"/>
        <v>20095.502278581334</v>
      </c>
      <c r="AS112">
        <f t="shared" si="43"/>
        <v>91955.617198335662</v>
      </c>
      <c r="AT112">
        <f t="shared" si="43"/>
        <v>384852.78383197932</v>
      </c>
      <c r="AU112">
        <f t="shared" si="43"/>
        <v>28603.923122647113</v>
      </c>
      <c r="AV112">
        <f t="shared" si="43"/>
        <v>654353.47731325543</v>
      </c>
      <c r="AW112">
        <f t="shared" si="43"/>
        <v>223118.68436695062</v>
      </c>
      <c r="AX112">
        <f t="shared" si="43"/>
        <v>640698.2365761837</v>
      </c>
      <c r="AY112">
        <f t="shared" si="43"/>
        <v>66864.870219932622</v>
      </c>
      <c r="AZ112">
        <f t="shared" si="44"/>
        <v>2698.0384386764408</v>
      </c>
      <c r="BA112">
        <f t="shared" si="44"/>
        <v>587141.66831781238</v>
      </c>
      <c r="BB112">
        <f t="shared" si="44"/>
        <v>158844.0657816524</v>
      </c>
      <c r="BC112">
        <f t="shared" si="44"/>
        <v>381363.18605111935</v>
      </c>
      <c r="BD112">
        <f t="shared" si="44"/>
        <v>331040.2219140082</v>
      </c>
      <c r="BE112">
        <f t="shared" si="44"/>
        <v>158076.08480285309</v>
      </c>
      <c r="BF112">
        <f t="shared" si="44"/>
        <v>13793.342579750117</v>
      </c>
      <c r="BG112">
        <f t="shared" si="44"/>
        <v>0</v>
      </c>
      <c r="BH112">
        <f t="shared" si="44"/>
        <v>20186.447394491748</v>
      </c>
      <c r="BI112">
        <f t="shared" si="44"/>
        <v>899.3461462254794</v>
      </c>
      <c r="BJ112">
        <f t="shared" si="45"/>
        <v>161882.30632058621</v>
      </c>
      <c r="BK112">
        <f t="shared" si="45"/>
        <v>25087.378640776617</v>
      </c>
      <c r="BL112">
        <f t="shared" si="45"/>
        <v>99837.527243907156</v>
      </c>
      <c r="BM112">
        <f t="shared" si="45"/>
        <v>404294.8286110558</v>
      </c>
      <c r="BN112">
        <f t="shared" si="45"/>
        <v>30048.93996433523</v>
      </c>
      <c r="BO112">
        <f t="shared" si="45"/>
        <v>672350.50525064371</v>
      </c>
      <c r="BP112">
        <f t="shared" si="45"/>
        <v>231000.59441252216</v>
      </c>
      <c r="BQ112">
        <f t="shared" si="45"/>
        <v>657907.07350901491</v>
      </c>
      <c r="BR112">
        <f t="shared" si="45"/>
        <v>68572.617396473113</v>
      </c>
      <c r="BS112">
        <f t="shared" si="45"/>
        <v>2763.7210223895368</v>
      </c>
      <c r="BT112">
        <f t="shared" si="46"/>
        <v>601329.10639984114</v>
      </c>
      <c r="BU112">
        <f t="shared" si="46"/>
        <v>163835.9421438477</v>
      </c>
      <c r="BV112">
        <f t="shared" si="46"/>
        <v>389245.09609669086</v>
      </c>
      <c r="BW112">
        <f t="shared" si="46"/>
        <v>338922.13195957977</v>
      </c>
      <c r="BX112">
        <f t="shared" si="46"/>
        <v>158076.08480285306</v>
      </c>
      <c r="BY112">
        <f t="shared" si="46"/>
        <v>13793.342579749991</v>
      </c>
      <c r="BZ112">
        <f t="shared" si="46"/>
        <v>0</v>
      </c>
      <c r="CA112">
        <f t="shared" si="46"/>
        <v>20186.447394491734</v>
      </c>
      <c r="CB112">
        <f t="shared" si="46"/>
        <v>899.34614622547883</v>
      </c>
      <c r="CC112">
        <f t="shared" si="46"/>
        <v>161882.3063205861</v>
      </c>
      <c r="CD112">
        <f t="shared" si="46"/>
        <v>25087.378640776569</v>
      </c>
      <c r="CE112">
        <f t="shared" si="46"/>
        <v>99837.527243907069</v>
      </c>
      <c r="CF112">
        <f t="shared" si="46"/>
        <v>404294.82861105568</v>
      </c>
      <c r="CG112">
        <f t="shared" si="46"/>
        <v>30048.939964335219</v>
      </c>
      <c r="CH112">
        <f t="shared" si="37"/>
        <v>16476220.130770748</v>
      </c>
      <c r="CI112" s="10">
        <f t="shared" si="38"/>
        <v>0.82104204225104582</v>
      </c>
    </row>
    <row r="113" spans="1:87" x14ac:dyDescent="0.3">
      <c r="A113" s="7">
        <v>90000</v>
      </c>
      <c r="B113">
        <f t="shared" si="39"/>
        <v>0</v>
      </c>
      <c r="C113">
        <f t="shared" si="39"/>
        <v>19565.682583713096</v>
      </c>
      <c r="D113">
        <f t="shared" si="39"/>
        <v>882.7025956013473</v>
      </c>
      <c r="E113">
        <f t="shared" si="39"/>
        <v>156382.80166435504</v>
      </c>
      <c r="F113">
        <f t="shared" si="39"/>
        <v>21277.590647909648</v>
      </c>
      <c r="G113">
        <f t="shared" si="39"/>
        <v>97364.771151178924</v>
      </c>
      <c r="H113">
        <f t="shared" si="39"/>
        <v>407491.18288091931</v>
      </c>
      <c r="I113">
        <f t="shared" si="39"/>
        <v>30286.506835744003</v>
      </c>
      <c r="J113">
        <f t="shared" si="39"/>
        <v>692844.85833168216</v>
      </c>
      <c r="K113">
        <f t="shared" si="39"/>
        <v>236243.31285912418</v>
      </c>
      <c r="L113">
        <f t="shared" si="40"/>
        <v>678386.36813948862</v>
      </c>
      <c r="M113">
        <f t="shared" si="40"/>
        <v>70798.097879928653</v>
      </c>
      <c r="N113">
        <f t="shared" si="40"/>
        <v>2856.7465821279961</v>
      </c>
      <c r="O113">
        <f t="shared" si="40"/>
        <v>621679.41351297777</v>
      </c>
      <c r="P113">
        <f t="shared" si="40"/>
        <v>168187.83435704373</v>
      </c>
      <c r="Q113">
        <f t="shared" si="40"/>
        <v>403796.31464236166</v>
      </c>
      <c r="R113">
        <f t="shared" si="40"/>
        <v>350513.17614424403</v>
      </c>
      <c r="S113">
        <f t="shared" si="40"/>
        <v>162089.1618783435</v>
      </c>
      <c r="T113">
        <f t="shared" si="40"/>
        <v>0</v>
      </c>
      <c r="U113">
        <f t="shared" si="40"/>
        <v>0</v>
      </c>
      <c r="V113">
        <f t="shared" si="41"/>
        <v>19565.682583713096</v>
      </c>
      <c r="W113">
        <f t="shared" si="41"/>
        <v>882.7025956013473</v>
      </c>
      <c r="X113">
        <f t="shared" si="41"/>
        <v>156382.80166435504</v>
      </c>
      <c r="Y113">
        <f t="shared" si="41"/>
        <v>21277.590647909648</v>
      </c>
      <c r="Z113">
        <f t="shared" si="41"/>
        <v>97364.771151178924</v>
      </c>
      <c r="AA113">
        <f t="shared" si="41"/>
        <v>407491.18288091931</v>
      </c>
      <c r="AB113">
        <f t="shared" si="41"/>
        <v>30286.506835744003</v>
      </c>
      <c r="AC113">
        <f t="shared" si="41"/>
        <v>692844.85833168216</v>
      </c>
      <c r="AD113">
        <f t="shared" si="41"/>
        <v>236243.31285912418</v>
      </c>
      <c r="AE113">
        <f t="shared" si="41"/>
        <v>678386.36813948862</v>
      </c>
      <c r="AF113">
        <f t="shared" si="42"/>
        <v>70798.097879928653</v>
      </c>
      <c r="AG113">
        <f t="shared" si="42"/>
        <v>2856.7465821279961</v>
      </c>
      <c r="AH113">
        <f t="shared" si="42"/>
        <v>621679.41351297777</v>
      </c>
      <c r="AI113">
        <f t="shared" si="42"/>
        <v>168187.83435704373</v>
      </c>
      <c r="AJ113">
        <f t="shared" si="42"/>
        <v>403796.31464236166</v>
      </c>
      <c r="AK113">
        <f t="shared" si="42"/>
        <v>350513.17614424403</v>
      </c>
      <c r="AL113">
        <f t="shared" si="42"/>
        <v>162089.1618783435</v>
      </c>
      <c r="AM113">
        <f t="shared" si="42"/>
        <v>0</v>
      </c>
      <c r="AN113">
        <f t="shared" si="42"/>
        <v>0</v>
      </c>
      <c r="AO113">
        <f t="shared" si="42"/>
        <v>19565.682583713096</v>
      </c>
      <c r="AP113">
        <f t="shared" si="43"/>
        <v>882.7025956013473</v>
      </c>
      <c r="AQ113">
        <f t="shared" si="43"/>
        <v>156382.80166435504</v>
      </c>
      <c r="AR113">
        <f t="shared" si="43"/>
        <v>21277.590647909648</v>
      </c>
      <c r="AS113">
        <f t="shared" si="43"/>
        <v>97364.771151178924</v>
      </c>
      <c r="AT113">
        <f t="shared" si="43"/>
        <v>407491.18288091931</v>
      </c>
      <c r="AU113">
        <f t="shared" si="43"/>
        <v>30286.506835744003</v>
      </c>
      <c r="AV113">
        <f t="shared" si="43"/>
        <v>692844.85833168216</v>
      </c>
      <c r="AW113">
        <f t="shared" si="43"/>
        <v>236243.31285912418</v>
      </c>
      <c r="AX113">
        <f t="shared" si="43"/>
        <v>678386.36813948862</v>
      </c>
      <c r="AY113">
        <f t="shared" si="43"/>
        <v>70798.097879928653</v>
      </c>
      <c r="AZ113">
        <f t="shared" si="44"/>
        <v>2856.7465821279961</v>
      </c>
      <c r="BA113">
        <f t="shared" si="44"/>
        <v>621679.41351297777</v>
      </c>
      <c r="BB113">
        <f t="shared" si="44"/>
        <v>168187.83435704373</v>
      </c>
      <c r="BC113">
        <f t="shared" si="44"/>
        <v>403796.31464236166</v>
      </c>
      <c r="BD113">
        <f t="shared" si="44"/>
        <v>350513.17614424403</v>
      </c>
      <c r="BE113">
        <f t="shared" si="44"/>
        <v>167374.67802655033</v>
      </c>
      <c r="BF113">
        <f t="shared" si="44"/>
        <v>14604.715672676592</v>
      </c>
      <c r="BG113">
        <f t="shared" si="44"/>
        <v>0</v>
      </c>
      <c r="BH113">
        <f t="shared" si="44"/>
        <v>21373.885476520674</v>
      </c>
      <c r="BI113">
        <f t="shared" si="44"/>
        <v>952.2488607093311</v>
      </c>
      <c r="BJ113">
        <f t="shared" si="45"/>
        <v>171404.79492767956</v>
      </c>
      <c r="BK113">
        <f t="shared" si="45"/>
        <v>26563.106796116415</v>
      </c>
      <c r="BL113">
        <f t="shared" si="45"/>
        <v>105710.32296413698</v>
      </c>
      <c r="BM113">
        <f t="shared" si="45"/>
        <v>428076.87735288258</v>
      </c>
      <c r="BN113">
        <f t="shared" si="45"/>
        <v>31816.524668119651</v>
      </c>
      <c r="BO113">
        <f t="shared" si="45"/>
        <v>711900.53497126978</v>
      </c>
      <c r="BP113">
        <f t="shared" si="45"/>
        <v>244588.86467208227</v>
      </c>
      <c r="BQ113">
        <f t="shared" si="45"/>
        <v>696607.48959778051</v>
      </c>
      <c r="BR113">
        <f t="shared" si="45"/>
        <v>72606.300772736242</v>
      </c>
      <c r="BS113">
        <f t="shared" si="45"/>
        <v>2926.2928472359799</v>
      </c>
      <c r="BT113">
        <f t="shared" si="46"/>
        <v>636701.40677630238</v>
      </c>
      <c r="BU113">
        <f t="shared" si="46"/>
        <v>173473.35050525054</v>
      </c>
      <c r="BV113">
        <f t="shared" si="46"/>
        <v>412141.86645531975</v>
      </c>
      <c r="BW113">
        <f t="shared" si="46"/>
        <v>358858.72795720206</v>
      </c>
      <c r="BX113">
        <f t="shared" si="46"/>
        <v>167374.6780265503</v>
      </c>
      <c r="BY113">
        <f t="shared" si="46"/>
        <v>14604.715672676464</v>
      </c>
      <c r="BZ113">
        <f t="shared" si="46"/>
        <v>0</v>
      </c>
      <c r="CA113">
        <f t="shared" si="46"/>
        <v>21373.88547652066</v>
      </c>
      <c r="CB113">
        <f t="shared" si="46"/>
        <v>952.24886070933053</v>
      </c>
      <c r="CC113">
        <f t="shared" si="46"/>
        <v>171404.79492767941</v>
      </c>
      <c r="CD113">
        <f t="shared" si="46"/>
        <v>26563.106796116368</v>
      </c>
      <c r="CE113">
        <f t="shared" si="46"/>
        <v>105710.32296413691</v>
      </c>
      <c r="CF113">
        <f t="shared" si="46"/>
        <v>428076.87735288247</v>
      </c>
      <c r="CG113">
        <f t="shared" si="46"/>
        <v>31816.524668119644</v>
      </c>
      <c r="CH113">
        <f t="shared" si="37"/>
        <v>17445409.550227851</v>
      </c>
      <c r="CI113" s="10">
        <f t="shared" si="38"/>
        <v>0.86933863297169545</v>
      </c>
    </row>
    <row r="114" spans="1:87" x14ac:dyDescent="0.3">
      <c r="A114" s="7">
        <v>95000</v>
      </c>
      <c r="B114">
        <f t="shared" si="39"/>
        <v>0</v>
      </c>
      <c r="C114">
        <f t="shared" si="39"/>
        <v>20652.664949474936</v>
      </c>
      <c r="D114">
        <f t="shared" si="39"/>
        <v>931.74162869031102</v>
      </c>
      <c r="E114">
        <f t="shared" si="39"/>
        <v>165070.73509015254</v>
      </c>
      <c r="F114">
        <f t="shared" si="39"/>
        <v>22459.679017237962</v>
      </c>
      <c r="G114">
        <f t="shared" si="39"/>
        <v>102773.9251040222</v>
      </c>
      <c r="H114">
        <f t="shared" si="39"/>
        <v>430129.58192985924</v>
      </c>
      <c r="I114">
        <f t="shared" si="39"/>
        <v>31969.09054884089</v>
      </c>
      <c r="J114">
        <f t="shared" si="39"/>
        <v>731336.2393501089</v>
      </c>
      <c r="K114">
        <f t="shared" si="39"/>
        <v>249367.94135129772</v>
      </c>
      <c r="L114">
        <f t="shared" si="40"/>
        <v>716074.49970279355</v>
      </c>
      <c r="M114">
        <f t="shared" si="40"/>
        <v>74731.325539924685</v>
      </c>
      <c r="N114">
        <f t="shared" si="40"/>
        <v>3015.4547255795515</v>
      </c>
      <c r="O114">
        <f t="shared" si="40"/>
        <v>656217.15870814328</v>
      </c>
      <c r="P114">
        <f t="shared" si="40"/>
        <v>177531.60293243502</v>
      </c>
      <c r="Q114">
        <f t="shared" si="40"/>
        <v>426229.44323360396</v>
      </c>
      <c r="R114">
        <f t="shared" si="40"/>
        <v>369986.13037447981</v>
      </c>
      <c r="S114">
        <f t="shared" si="40"/>
        <v>171094.11531602926</v>
      </c>
      <c r="T114">
        <f t="shared" si="40"/>
        <v>0</v>
      </c>
      <c r="U114">
        <f t="shared" si="40"/>
        <v>0</v>
      </c>
      <c r="V114">
        <f t="shared" si="41"/>
        <v>20652.664949474936</v>
      </c>
      <c r="W114">
        <f t="shared" si="41"/>
        <v>931.74162869031102</v>
      </c>
      <c r="X114">
        <f t="shared" si="41"/>
        <v>165070.73509015254</v>
      </c>
      <c r="Y114">
        <f t="shared" si="41"/>
        <v>22459.679017237962</v>
      </c>
      <c r="Z114">
        <f t="shared" si="41"/>
        <v>102773.9251040222</v>
      </c>
      <c r="AA114">
        <f t="shared" si="41"/>
        <v>430129.58192985924</v>
      </c>
      <c r="AB114">
        <f t="shared" si="41"/>
        <v>31969.09054884089</v>
      </c>
      <c r="AC114">
        <f t="shared" si="41"/>
        <v>731336.2393501089</v>
      </c>
      <c r="AD114">
        <f t="shared" si="41"/>
        <v>249367.94135129772</v>
      </c>
      <c r="AE114">
        <f t="shared" si="41"/>
        <v>716074.49970279355</v>
      </c>
      <c r="AF114">
        <f t="shared" si="42"/>
        <v>74731.325539924685</v>
      </c>
      <c r="AG114">
        <f t="shared" si="42"/>
        <v>3015.4547255795515</v>
      </c>
      <c r="AH114">
        <f t="shared" si="42"/>
        <v>656217.15870814328</v>
      </c>
      <c r="AI114">
        <f t="shared" si="42"/>
        <v>177531.60293243502</v>
      </c>
      <c r="AJ114">
        <f t="shared" si="42"/>
        <v>426229.44323360396</v>
      </c>
      <c r="AK114">
        <f t="shared" si="42"/>
        <v>369986.13037447981</v>
      </c>
      <c r="AL114">
        <f t="shared" si="42"/>
        <v>171094.11531602926</v>
      </c>
      <c r="AM114">
        <f t="shared" si="42"/>
        <v>0</v>
      </c>
      <c r="AN114">
        <f t="shared" si="42"/>
        <v>0</v>
      </c>
      <c r="AO114">
        <f t="shared" si="42"/>
        <v>20652.664949474936</v>
      </c>
      <c r="AP114">
        <f t="shared" si="43"/>
        <v>931.74162869031102</v>
      </c>
      <c r="AQ114">
        <f t="shared" si="43"/>
        <v>165070.73509015254</v>
      </c>
      <c r="AR114">
        <f t="shared" si="43"/>
        <v>22459.679017237962</v>
      </c>
      <c r="AS114">
        <f t="shared" si="43"/>
        <v>102773.9251040222</v>
      </c>
      <c r="AT114">
        <f t="shared" si="43"/>
        <v>430129.58192985924</v>
      </c>
      <c r="AU114">
        <f t="shared" si="43"/>
        <v>31969.09054884089</v>
      </c>
      <c r="AV114">
        <f t="shared" si="43"/>
        <v>731336.2393501089</v>
      </c>
      <c r="AW114">
        <f t="shared" si="43"/>
        <v>249367.94135129772</v>
      </c>
      <c r="AX114">
        <f t="shared" si="43"/>
        <v>716074.49970279355</v>
      </c>
      <c r="AY114">
        <f t="shared" si="43"/>
        <v>74731.325539924685</v>
      </c>
      <c r="AZ114">
        <f t="shared" si="44"/>
        <v>3015.4547255795515</v>
      </c>
      <c r="BA114">
        <f t="shared" si="44"/>
        <v>656217.15870814328</v>
      </c>
      <c r="BB114">
        <f t="shared" si="44"/>
        <v>177531.60293243502</v>
      </c>
      <c r="BC114">
        <f t="shared" si="44"/>
        <v>426229.44323360396</v>
      </c>
      <c r="BD114">
        <f t="shared" si="44"/>
        <v>369986.13037447981</v>
      </c>
      <c r="BE114">
        <f t="shared" si="44"/>
        <v>176673.27125024758</v>
      </c>
      <c r="BF114">
        <f t="shared" si="44"/>
        <v>15416.08876560307</v>
      </c>
      <c r="BG114">
        <f t="shared" si="44"/>
        <v>0</v>
      </c>
      <c r="BH114">
        <f t="shared" si="44"/>
        <v>22561.3235585496</v>
      </c>
      <c r="BI114">
        <f t="shared" si="44"/>
        <v>1005.1515751931828</v>
      </c>
      <c r="BJ114">
        <f t="shared" si="45"/>
        <v>180927.28353477284</v>
      </c>
      <c r="BK114">
        <f t="shared" si="45"/>
        <v>28038.834951456218</v>
      </c>
      <c r="BL114">
        <f t="shared" si="45"/>
        <v>111583.11868436681</v>
      </c>
      <c r="BM114">
        <f t="shared" si="45"/>
        <v>451858.92609470943</v>
      </c>
      <c r="BN114">
        <f t="shared" si="45"/>
        <v>33584.10937190408</v>
      </c>
      <c r="BO114">
        <f t="shared" si="45"/>
        <v>751450.56469189585</v>
      </c>
      <c r="BP114">
        <f t="shared" si="45"/>
        <v>258177.13493164239</v>
      </c>
      <c r="BQ114">
        <f t="shared" si="45"/>
        <v>735307.90568654612</v>
      </c>
      <c r="BR114">
        <f t="shared" si="45"/>
        <v>76639.984148999371</v>
      </c>
      <c r="BS114">
        <f t="shared" si="45"/>
        <v>3088.8646720824236</v>
      </c>
      <c r="BT114">
        <f t="shared" si="46"/>
        <v>672073.70715276361</v>
      </c>
      <c r="BU114">
        <f t="shared" si="46"/>
        <v>183110.75886665331</v>
      </c>
      <c r="BV114">
        <f t="shared" si="46"/>
        <v>435038.63681394863</v>
      </c>
      <c r="BW114">
        <f t="shared" si="46"/>
        <v>378795.32395482442</v>
      </c>
      <c r="BX114">
        <f t="shared" si="46"/>
        <v>176673.27125024752</v>
      </c>
      <c r="BY114">
        <f t="shared" si="46"/>
        <v>15416.088765602934</v>
      </c>
      <c r="BZ114">
        <f t="shared" si="46"/>
        <v>0</v>
      </c>
      <c r="CA114">
        <f t="shared" si="46"/>
        <v>22561.323558549586</v>
      </c>
      <c r="CB114">
        <f t="shared" si="46"/>
        <v>1005.1515751931822</v>
      </c>
      <c r="CC114">
        <f t="shared" si="46"/>
        <v>180927.28353477269</v>
      </c>
      <c r="CD114">
        <f t="shared" si="46"/>
        <v>28038.834951456163</v>
      </c>
      <c r="CE114">
        <f t="shared" si="46"/>
        <v>111583.11868436674</v>
      </c>
      <c r="CF114">
        <f t="shared" si="46"/>
        <v>451858.9260947092</v>
      </c>
      <c r="CG114">
        <f t="shared" si="46"/>
        <v>33584.109371904065</v>
      </c>
      <c r="CH114">
        <f t="shared" si="37"/>
        <v>18414598.969684955</v>
      </c>
      <c r="CI114" s="10">
        <f t="shared" si="38"/>
        <v>0.91763522369234529</v>
      </c>
    </row>
    <row r="115" spans="1:87" x14ac:dyDescent="0.3">
      <c r="A115" s="7">
        <v>100000</v>
      </c>
      <c r="B115">
        <f t="shared" si="39"/>
        <v>0</v>
      </c>
      <c r="C115">
        <f t="shared" si="39"/>
        <v>21739.647315236776</v>
      </c>
      <c r="D115">
        <f t="shared" si="39"/>
        <v>980.78066177927485</v>
      </c>
      <c r="E115">
        <f t="shared" si="39"/>
        <v>173758.66851595006</v>
      </c>
      <c r="F115">
        <f t="shared" si="39"/>
        <v>23641.767386566273</v>
      </c>
      <c r="G115">
        <f t="shared" si="39"/>
        <v>108183.07905686549</v>
      </c>
      <c r="H115">
        <f t="shared" si="39"/>
        <v>452767.98097879929</v>
      </c>
      <c r="I115">
        <f t="shared" si="39"/>
        <v>33651.674261937784</v>
      </c>
      <c r="J115">
        <f t="shared" si="39"/>
        <v>769827.62036853575</v>
      </c>
      <c r="K115">
        <f t="shared" si="39"/>
        <v>262492.56984347128</v>
      </c>
      <c r="L115">
        <f t="shared" si="40"/>
        <v>753762.63126609847</v>
      </c>
      <c r="M115">
        <f t="shared" si="40"/>
        <v>78664.553199920731</v>
      </c>
      <c r="N115">
        <f t="shared" si="40"/>
        <v>3174.1628690311068</v>
      </c>
      <c r="O115">
        <f t="shared" si="40"/>
        <v>690754.90390330867</v>
      </c>
      <c r="P115">
        <f t="shared" si="40"/>
        <v>186875.37150782638</v>
      </c>
      <c r="Q115">
        <f t="shared" si="40"/>
        <v>448662.57182484627</v>
      </c>
      <c r="R115">
        <f t="shared" si="40"/>
        <v>389459.08460471558</v>
      </c>
      <c r="S115">
        <f t="shared" si="40"/>
        <v>180099.06875371502</v>
      </c>
      <c r="T115">
        <f t="shared" si="40"/>
        <v>0</v>
      </c>
      <c r="U115">
        <f t="shared" si="40"/>
        <v>0</v>
      </c>
      <c r="V115">
        <f t="shared" si="41"/>
        <v>21739.647315236776</v>
      </c>
      <c r="W115">
        <f t="shared" si="41"/>
        <v>980.78066177927485</v>
      </c>
      <c r="X115">
        <f t="shared" si="41"/>
        <v>173758.66851595006</v>
      </c>
      <c r="Y115">
        <f t="shared" si="41"/>
        <v>23641.767386566273</v>
      </c>
      <c r="Z115">
        <f t="shared" si="41"/>
        <v>108183.07905686549</v>
      </c>
      <c r="AA115">
        <f t="shared" si="41"/>
        <v>452767.98097879929</v>
      </c>
      <c r="AB115">
        <f t="shared" si="41"/>
        <v>33651.674261937784</v>
      </c>
      <c r="AC115">
        <f t="shared" si="41"/>
        <v>769827.62036853575</v>
      </c>
      <c r="AD115">
        <f t="shared" si="41"/>
        <v>262492.56984347128</v>
      </c>
      <c r="AE115">
        <f t="shared" si="41"/>
        <v>753762.63126609847</v>
      </c>
      <c r="AF115">
        <f t="shared" si="42"/>
        <v>78664.553199920731</v>
      </c>
      <c r="AG115">
        <f t="shared" si="42"/>
        <v>3174.1628690311068</v>
      </c>
      <c r="AH115">
        <f t="shared" si="42"/>
        <v>690754.90390330867</v>
      </c>
      <c r="AI115">
        <f t="shared" si="42"/>
        <v>186875.37150782638</v>
      </c>
      <c r="AJ115">
        <f t="shared" si="42"/>
        <v>448662.57182484627</v>
      </c>
      <c r="AK115">
        <f t="shared" si="42"/>
        <v>389459.08460471558</v>
      </c>
      <c r="AL115">
        <f t="shared" si="42"/>
        <v>180099.06875371502</v>
      </c>
      <c r="AM115">
        <f t="shared" si="42"/>
        <v>0</v>
      </c>
      <c r="AN115">
        <f t="shared" si="42"/>
        <v>0</v>
      </c>
      <c r="AO115">
        <f t="shared" si="42"/>
        <v>21739.647315236776</v>
      </c>
      <c r="AP115">
        <f t="shared" si="43"/>
        <v>980.78066177927485</v>
      </c>
      <c r="AQ115">
        <f t="shared" si="43"/>
        <v>173758.66851595006</v>
      </c>
      <c r="AR115">
        <f t="shared" si="43"/>
        <v>23641.767386566273</v>
      </c>
      <c r="AS115">
        <f t="shared" si="43"/>
        <v>108183.07905686549</v>
      </c>
      <c r="AT115">
        <f t="shared" si="43"/>
        <v>452767.98097879929</v>
      </c>
      <c r="AU115">
        <f t="shared" si="43"/>
        <v>33651.674261937784</v>
      </c>
      <c r="AV115">
        <f t="shared" si="43"/>
        <v>769827.62036853575</v>
      </c>
      <c r="AW115">
        <f t="shared" si="43"/>
        <v>262492.56984347128</v>
      </c>
      <c r="AX115">
        <f t="shared" si="43"/>
        <v>753762.63126609847</v>
      </c>
      <c r="AY115">
        <f t="shared" si="43"/>
        <v>78664.553199920731</v>
      </c>
      <c r="AZ115">
        <f t="shared" si="44"/>
        <v>3174.1628690311068</v>
      </c>
      <c r="BA115">
        <f t="shared" si="44"/>
        <v>690754.90390330867</v>
      </c>
      <c r="BB115">
        <f t="shared" si="44"/>
        <v>186875.37150782638</v>
      </c>
      <c r="BC115">
        <f t="shared" si="44"/>
        <v>448662.57182484627</v>
      </c>
      <c r="BD115">
        <f t="shared" si="44"/>
        <v>389459.08460471558</v>
      </c>
      <c r="BE115">
        <f t="shared" si="44"/>
        <v>185971.86447394479</v>
      </c>
      <c r="BF115">
        <f t="shared" si="44"/>
        <v>16227.461858529548</v>
      </c>
      <c r="BG115">
        <f t="shared" si="44"/>
        <v>0</v>
      </c>
      <c r="BH115">
        <f t="shared" si="44"/>
        <v>23748.76164057853</v>
      </c>
      <c r="BI115">
        <f t="shared" si="44"/>
        <v>1058.0542896770346</v>
      </c>
      <c r="BJ115">
        <f t="shared" si="45"/>
        <v>190449.77214186615</v>
      </c>
      <c r="BK115">
        <f t="shared" si="45"/>
        <v>29514.563106796013</v>
      </c>
      <c r="BL115">
        <f t="shared" si="45"/>
        <v>117455.91440459665</v>
      </c>
      <c r="BM115">
        <f t="shared" si="45"/>
        <v>475640.97483653628</v>
      </c>
      <c r="BN115">
        <f t="shared" si="45"/>
        <v>35351.694075688509</v>
      </c>
      <c r="BO115">
        <f t="shared" si="45"/>
        <v>791000.59441252192</v>
      </c>
      <c r="BP115">
        <f t="shared" si="45"/>
        <v>271765.40519120253</v>
      </c>
      <c r="BQ115">
        <f t="shared" si="45"/>
        <v>774008.32177531172</v>
      </c>
      <c r="BR115">
        <f t="shared" si="45"/>
        <v>80673.667525262499</v>
      </c>
      <c r="BS115">
        <f t="shared" si="45"/>
        <v>3251.4364969288667</v>
      </c>
      <c r="BT115">
        <f t="shared" si="46"/>
        <v>707446.00752922497</v>
      </c>
      <c r="BU115">
        <f t="shared" si="46"/>
        <v>192748.16722805615</v>
      </c>
      <c r="BV115">
        <f t="shared" si="46"/>
        <v>457935.40717257751</v>
      </c>
      <c r="BW115">
        <f t="shared" si="46"/>
        <v>398731.91995244677</v>
      </c>
      <c r="BX115">
        <f t="shared" si="46"/>
        <v>185971.86447394476</v>
      </c>
      <c r="BY115">
        <f t="shared" si="46"/>
        <v>16227.461858529401</v>
      </c>
      <c r="BZ115">
        <f t="shared" si="46"/>
        <v>0</v>
      </c>
      <c r="CA115">
        <f t="shared" si="46"/>
        <v>23748.761640578508</v>
      </c>
      <c r="CB115">
        <f t="shared" si="46"/>
        <v>1058.0542896770339</v>
      </c>
      <c r="CC115">
        <f t="shared" si="46"/>
        <v>190449.77214186598</v>
      </c>
      <c r="CD115">
        <f t="shared" si="46"/>
        <v>29514.563106795962</v>
      </c>
      <c r="CE115">
        <f t="shared" si="46"/>
        <v>117455.91440459657</v>
      </c>
      <c r="CF115">
        <f t="shared" si="46"/>
        <v>475640.97483653598</v>
      </c>
      <c r="CG115">
        <f t="shared" si="46"/>
        <v>35351.694075688487</v>
      </c>
      <c r="CH115">
        <f t="shared" si="37"/>
        <v>19383788.389142066</v>
      </c>
      <c r="CI115" s="10">
        <f t="shared" si="38"/>
        <v>0.96593181441299547</v>
      </c>
    </row>
    <row r="116" spans="1:87" x14ac:dyDescent="0.3">
      <c r="A116" s="7">
        <v>103524</v>
      </c>
      <c r="B116">
        <f t="shared" si="39"/>
        <v>0</v>
      </c>
      <c r="C116">
        <f t="shared" si="39"/>
        <v>22505.752486625719</v>
      </c>
      <c r="D116">
        <f t="shared" si="39"/>
        <v>1015.3433723003765</v>
      </c>
      <c r="E116">
        <f t="shared" si="39"/>
        <v>179881.92399445214</v>
      </c>
      <c r="F116">
        <f t="shared" si="39"/>
        <v>24474.903269268871</v>
      </c>
      <c r="G116">
        <f t="shared" si="39"/>
        <v>111995.45076282941</v>
      </c>
      <c r="H116">
        <f t="shared" si="39"/>
        <v>468723.52462849213</v>
      </c>
      <c r="I116">
        <f t="shared" si="39"/>
        <v>34837.559262928466</v>
      </c>
      <c r="J116">
        <f t="shared" si="39"/>
        <v>796956.34571032284</v>
      </c>
      <c r="K116">
        <f t="shared" si="39"/>
        <v>271742.80800475524</v>
      </c>
      <c r="L116">
        <f t="shared" si="40"/>
        <v>780325.22639191581</v>
      </c>
      <c r="M116">
        <f t="shared" si="40"/>
        <v>81436.692054685933</v>
      </c>
      <c r="N116">
        <f t="shared" si="40"/>
        <v>3286.0203685357628</v>
      </c>
      <c r="O116">
        <f t="shared" si="40"/>
        <v>715097.10671686125</v>
      </c>
      <c r="P116">
        <f t="shared" si="40"/>
        <v>193460.85959976216</v>
      </c>
      <c r="Q116">
        <f t="shared" si="40"/>
        <v>464473.44085595384</v>
      </c>
      <c r="R116">
        <f t="shared" si="40"/>
        <v>403183.62274618575</v>
      </c>
      <c r="S116">
        <f t="shared" si="40"/>
        <v>186445.75993659592</v>
      </c>
      <c r="T116">
        <f t="shared" si="40"/>
        <v>0</v>
      </c>
      <c r="U116">
        <f t="shared" si="40"/>
        <v>0</v>
      </c>
      <c r="V116">
        <f t="shared" si="41"/>
        <v>22505.752486625719</v>
      </c>
      <c r="W116">
        <f t="shared" si="41"/>
        <v>1015.3433723003765</v>
      </c>
      <c r="X116">
        <f t="shared" si="41"/>
        <v>179881.92399445214</v>
      </c>
      <c r="Y116">
        <f t="shared" si="41"/>
        <v>24474.903269268871</v>
      </c>
      <c r="Z116">
        <f t="shared" si="41"/>
        <v>111995.45076282941</v>
      </c>
      <c r="AA116">
        <f t="shared" si="41"/>
        <v>468723.52462849213</v>
      </c>
      <c r="AB116">
        <f t="shared" si="41"/>
        <v>34837.559262928466</v>
      </c>
      <c r="AC116">
        <f t="shared" si="41"/>
        <v>796956.34571032284</v>
      </c>
      <c r="AD116">
        <f t="shared" si="41"/>
        <v>271742.80800475524</v>
      </c>
      <c r="AE116">
        <f t="shared" si="41"/>
        <v>780325.22639191581</v>
      </c>
      <c r="AF116">
        <f t="shared" si="42"/>
        <v>81436.692054685933</v>
      </c>
      <c r="AG116">
        <f t="shared" si="42"/>
        <v>3286.0203685357628</v>
      </c>
      <c r="AH116">
        <f t="shared" si="42"/>
        <v>715097.10671686125</v>
      </c>
      <c r="AI116">
        <f t="shared" si="42"/>
        <v>193460.85959976216</v>
      </c>
      <c r="AJ116">
        <f t="shared" si="42"/>
        <v>464473.44085595384</v>
      </c>
      <c r="AK116">
        <f t="shared" si="42"/>
        <v>403183.62274618575</v>
      </c>
      <c r="AL116">
        <f t="shared" si="42"/>
        <v>186445.75993659592</v>
      </c>
      <c r="AM116">
        <f t="shared" si="42"/>
        <v>0</v>
      </c>
      <c r="AN116">
        <f t="shared" si="42"/>
        <v>0</v>
      </c>
      <c r="AO116">
        <f t="shared" si="42"/>
        <v>22505.752486625719</v>
      </c>
      <c r="AP116">
        <f t="shared" si="43"/>
        <v>1015.3433723003765</v>
      </c>
      <c r="AQ116">
        <f t="shared" si="43"/>
        <v>179881.92399445214</v>
      </c>
      <c r="AR116">
        <f t="shared" si="43"/>
        <v>24474.903269268871</v>
      </c>
      <c r="AS116">
        <f t="shared" si="43"/>
        <v>111995.45076282941</v>
      </c>
      <c r="AT116">
        <f t="shared" si="43"/>
        <v>468723.52462849213</v>
      </c>
      <c r="AU116">
        <f t="shared" si="43"/>
        <v>34837.559262928466</v>
      </c>
      <c r="AV116">
        <f t="shared" si="43"/>
        <v>796956.34571032284</v>
      </c>
      <c r="AW116">
        <f t="shared" si="43"/>
        <v>271742.80800475524</v>
      </c>
      <c r="AX116">
        <f t="shared" si="43"/>
        <v>780325.22639191581</v>
      </c>
      <c r="AY116">
        <f t="shared" si="43"/>
        <v>81436.692054685933</v>
      </c>
      <c r="AZ116">
        <f t="shared" si="44"/>
        <v>3286.0203685357628</v>
      </c>
      <c r="BA116">
        <f t="shared" si="44"/>
        <v>715097.10671686125</v>
      </c>
      <c r="BB116">
        <f t="shared" si="44"/>
        <v>193460.85959976216</v>
      </c>
      <c r="BC116">
        <f t="shared" si="44"/>
        <v>464473.44085595384</v>
      </c>
      <c r="BD116">
        <f t="shared" si="44"/>
        <v>403183.62274618575</v>
      </c>
      <c r="BE116">
        <f t="shared" si="44"/>
        <v>192525.51297800665</v>
      </c>
      <c r="BF116">
        <f t="shared" si="44"/>
        <v>16799.31761442413</v>
      </c>
      <c r="BG116">
        <f t="shared" si="44"/>
        <v>0</v>
      </c>
      <c r="BH116">
        <f t="shared" si="44"/>
        <v>24585.668000792517</v>
      </c>
      <c r="BI116">
        <f t="shared" si="44"/>
        <v>1095.3401228452533</v>
      </c>
      <c r="BJ116">
        <f t="shared" si="45"/>
        <v>197161.22211214551</v>
      </c>
      <c r="BK116">
        <f t="shared" si="45"/>
        <v>30554.656310679507</v>
      </c>
      <c r="BL116">
        <f t="shared" si="45"/>
        <v>121595.06082821463</v>
      </c>
      <c r="BM116">
        <f t="shared" si="45"/>
        <v>492402.56278977578</v>
      </c>
      <c r="BN116">
        <f t="shared" si="45"/>
        <v>36597.487774915768</v>
      </c>
      <c r="BO116">
        <f t="shared" si="45"/>
        <v>818875.45535961923</v>
      </c>
      <c r="BP116">
        <f t="shared" si="45"/>
        <v>281342.41807014053</v>
      </c>
      <c r="BQ116">
        <f t="shared" si="45"/>
        <v>801284.37503467372</v>
      </c>
      <c r="BR116">
        <f t="shared" si="45"/>
        <v>83516.607568852749</v>
      </c>
      <c r="BS116">
        <f t="shared" si="45"/>
        <v>3366.01711908064</v>
      </c>
      <c r="BT116">
        <f t="shared" si="46"/>
        <v>732376.40483455476</v>
      </c>
      <c r="BU116">
        <f t="shared" si="46"/>
        <v>199540.61264117283</v>
      </c>
      <c r="BV116">
        <f t="shared" si="46"/>
        <v>474073.05092133913</v>
      </c>
      <c r="BW116">
        <f t="shared" si="46"/>
        <v>412783.23281157098</v>
      </c>
      <c r="BX116">
        <f t="shared" si="46"/>
        <v>192525.51297800656</v>
      </c>
      <c r="BY116">
        <f t="shared" si="46"/>
        <v>16799.317614423981</v>
      </c>
      <c r="BZ116">
        <f t="shared" si="46"/>
        <v>0</v>
      </c>
      <c r="CA116">
        <f t="shared" si="46"/>
        <v>24585.668000792495</v>
      </c>
      <c r="CB116">
        <f t="shared" si="46"/>
        <v>1095.3401228452526</v>
      </c>
      <c r="CC116">
        <f t="shared" si="46"/>
        <v>197161.22211214536</v>
      </c>
      <c r="CD116">
        <f t="shared" si="46"/>
        <v>30554.656310679453</v>
      </c>
      <c r="CE116">
        <f t="shared" si="46"/>
        <v>121595.06082821455</v>
      </c>
      <c r="CF116">
        <f t="shared" si="46"/>
        <v>492402.56278977555</v>
      </c>
      <c r="CG116">
        <f t="shared" si="46"/>
        <v>36597.487774915753</v>
      </c>
      <c r="CH116">
        <f t="shared" si="37"/>
        <v>20066873.091975421</v>
      </c>
      <c r="CI116" s="10">
        <f t="shared" si="38"/>
        <v>0.99997125155290889</v>
      </c>
    </row>
    <row r="117" spans="1:87" x14ac:dyDescent="0.3">
      <c r="CI117" s="10"/>
    </row>
    <row r="118" spans="1:87" x14ac:dyDescent="0.3">
      <c r="CI118" s="10"/>
    </row>
    <row r="119" spans="1:87" x14ac:dyDescent="0.3">
      <c r="CI119" s="10"/>
    </row>
    <row r="120" spans="1:87" x14ac:dyDescent="0.3">
      <c r="CI120" s="10"/>
    </row>
    <row r="121" spans="1:87" x14ac:dyDescent="0.3">
      <c r="CI121" s="10"/>
    </row>
    <row r="122" spans="1:87" x14ac:dyDescent="0.3">
      <c r="CI122" s="10"/>
    </row>
    <row r="123" spans="1:87" x14ac:dyDescent="0.3">
      <c r="CI123" s="10"/>
    </row>
    <row r="124" spans="1:87" x14ac:dyDescent="0.3">
      <c r="CI124" s="10"/>
    </row>
    <row r="125" spans="1:87" x14ac:dyDescent="0.3">
      <c r="CI125" s="10"/>
    </row>
    <row r="126" spans="1:87" x14ac:dyDescent="0.3">
      <c r="CI126" s="10"/>
    </row>
    <row r="127" spans="1:87" x14ac:dyDescent="0.3">
      <c r="CI127" s="10"/>
    </row>
    <row r="128" spans="1:87" x14ac:dyDescent="0.3">
      <c r="CI128" s="10"/>
    </row>
    <row r="129" spans="1:87" x14ac:dyDescent="0.3">
      <c r="CI129" s="10"/>
    </row>
    <row r="130" spans="1:87" x14ac:dyDescent="0.3">
      <c r="CI130" s="10"/>
    </row>
    <row r="131" spans="1:87" x14ac:dyDescent="0.3">
      <c r="CI131" s="10"/>
    </row>
    <row r="132" spans="1:87" x14ac:dyDescent="0.3">
      <c r="CI132" s="10"/>
    </row>
    <row r="133" spans="1:87" ht="15" thickBot="1" x14ac:dyDescent="0.35"/>
    <row r="134" spans="1:87" ht="18.600000000000001" thickBot="1" x14ac:dyDescent="0.4">
      <c r="A134" s="1" t="s">
        <v>45</v>
      </c>
    </row>
    <row r="136" spans="1:87" x14ac:dyDescent="0.3">
      <c r="B136" t="s">
        <v>48</v>
      </c>
      <c r="C136" t="s">
        <v>49</v>
      </c>
    </row>
    <row r="137" spans="1:87" x14ac:dyDescent="0.3">
      <c r="A137" s="4" t="s">
        <v>46</v>
      </c>
      <c r="B137">
        <f>SUM(36:36)</f>
        <v>25235</v>
      </c>
      <c r="C137">
        <f>SUM(70:70)</f>
        <v>59581.666666666672</v>
      </c>
    </row>
    <row r="138" spans="1:87" x14ac:dyDescent="0.3">
      <c r="A138" s="4" t="s">
        <v>47</v>
      </c>
      <c r="B138">
        <f>B39/B27</f>
        <v>963.56144652160583</v>
      </c>
      <c r="C138">
        <f>B73/B27</f>
        <v>2275.5276612529965</v>
      </c>
    </row>
    <row r="139" spans="1:87" x14ac:dyDescent="0.3">
      <c r="A139" s="4"/>
    </row>
    <row r="140" spans="1:87" ht="15" thickBot="1" x14ac:dyDescent="0.35"/>
    <row r="141" spans="1:87" ht="18.600000000000001" thickBot="1" x14ac:dyDescent="0.4">
      <c r="A141" s="1" t="s">
        <v>50</v>
      </c>
    </row>
    <row r="143" spans="1:87" x14ac:dyDescent="0.3">
      <c r="A143" s="13" t="s">
        <v>12</v>
      </c>
      <c r="B143" t="s">
        <v>1</v>
      </c>
      <c r="C143" t="s">
        <v>18</v>
      </c>
      <c r="D143" t="s">
        <v>19</v>
      </c>
      <c r="E143" t="s">
        <v>3</v>
      </c>
      <c r="F143" t="s">
        <v>4</v>
      </c>
      <c r="G143" t="s">
        <v>5</v>
      </c>
      <c r="H143" t="s">
        <v>6</v>
      </c>
      <c r="I143" t="s">
        <v>7</v>
      </c>
      <c r="J143" t="s">
        <v>5</v>
      </c>
      <c r="K143" t="s">
        <v>4</v>
      </c>
      <c r="L143" t="s">
        <v>1</v>
      </c>
      <c r="M143" t="s">
        <v>18</v>
      </c>
      <c r="N143" t="s">
        <v>19</v>
      </c>
      <c r="O143" t="s">
        <v>3</v>
      </c>
      <c r="P143" t="s">
        <v>4</v>
      </c>
      <c r="Q143" t="s">
        <v>5</v>
      </c>
      <c r="R143" t="s">
        <v>4</v>
      </c>
      <c r="S143" t="s">
        <v>3</v>
      </c>
      <c r="T143" t="s">
        <v>1</v>
      </c>
      <c r="U143" t="s">
        <v>18</v>
      </c>
      <c r="V143" t="s">
        <v>19</v>
      </c>
      <c r="W143" t="s">
        <v>3</v>
      </c>
      <c r="X143" t="s">
        <v>4</v>
      </c>
      <c r="Y143" t="s">
        <v>5</v>
      </c>
      <c r="Z143" t="s">
        <v>6</v>
      </c>
      <c r="AA143" t="s">
        <v>7</v>
      </c>
      <c r="AB143" t="s">
        <v>5</v>
      </c>
      <c r="AC143" t="s">
        <v>4</v>
      </c>
      <c r="AD143" t="s">
        <v>1</v>
      </c>
      <c r="AE143" t="s">
        <v>18</v>
      </c>
      <c r="AF143" t="s">
        <v>19</v>
      </c>
      <c r="AG143" t="s">
        <v>3</v>
      </c>
      <c r="AH143" t="s">
        <v>4</v>
      </c>
      <c r="AI143" t="s">
        <v>5</v>
      </c>
      <c r="AJ143" t="s">
        <v>4</v>
      </c>
      <c r="AK143" t="s">
        <v>3</v>
      </c>
      <c r="AL143" t="s">
        <v>1</v>
      </c>
      <c r="AM143" t="s">
        <v>18</v>
      </c>
      <c r="AN143" t="s">
        <v>19</v>
      </c>
      <c r="AO143" t="s">
        <v>3</v>
      </c>
      <c r="AP143" t="s">
        <v>4</v>
      </c>
      <c r="AQ143" t="s">
        <v>5</v>
      </c>
      <c r="AR143" t="s">
        <v>6</v>
      </c>
      <c r="AS143" t="s">
        <v>7</v>
      </c>
      <c r="AT143" t="s">
        <v>5</v>
      </c>
      <c r="AU143" t="s">
        <v>4</v>
      </c>
      <c r="AV143" t="s">
        <v>1</v>
      </c>
      <c r="AW143" t="s">
        <v>18</v>
      </c>
      <c r="AX143" t="s">
        <v>19</v>
      </c>
      <c r="AY143" t="s">
        <v>3</v>
      </c>
      <c r="AZ143" t="s">
        <v>4</v>
      </c>
      <c r="BA143" t="s">
        <v>5</v>
      </c>
      <c r="BB143" t="s">
        <v>4</v>
      </c>
      <c r="BC143" t="s">
        <v>3</v>
      </c>
      <c r="BD143" t="s">
        <v>1</v>
      </c>
      <c r="BE143" t="s">
        <v>18</v>
      </c>
      <c r="BF143" t="s">
        <v>19</v>
      </c>
      <c r="BG143" t="s">
        <v>3</v>
      </c>
      <c r="BH143" t="s">
        <v>4</v>
      </c>
      <c r="BI143" t="s">
        <v>5</v>
      </c>
      <c r="BJ143" t="s">
        <v>6</v>
      </c>
      <c r="BK143" t="s">
        <v>7</v>
      </c>
      <c r="BL143" t="s">
        <v>5</v>
      </c>
      <c r="BM143" t="s">
        <v>4</v>
      </c>
      <c r="BN143" t="s">
        <v>1</v>
      </c>
      <c r="BO143" t="s">
        <v>18</v>
      </c>
      <c r="BP143" t="s">
        <v>19</v>
      </c>
      <c r="BQ143" t="s">
        <v>3</v>
      </c>
      <c r="BR143" t="s">
        <v>4</v>
      </c>
      <c r="BS143" t="s">
        <v>5</v>
      </c>
      <c r="BT143" t="s">
        <v>4</v>
      </c>
      <c r="BU143" t="s">
        <v>3</v>
      </c>
      <c r="BV143" t="s">
        <v>1</v>
      </c>
      <c r="BW143" t="s">
        <v>18</v>
      </c>
      <c r="BX143" t="s">
        <v>19</v>
      </c>
      <c r="BY143" t="s">
        <v>3</v>
      </c>
      <c r="BZ143" t="s">
        <v>4</v>
      </c>
      <c r="CA143" t="s">
        <v>5</v>
      </c>
      <c r="CB143" t="s">
        <v>6</v>
      </c>
      <c r="CC143" t="s">
        <v>7</v>
      </c>
    </row>
    <row r="144" spans="1:87" x14ac:dyDescent="0.3">
      <c r="A144" t="s">
        <v>58</v>
      </c>
      <c r="B144">
        <v>5</v>
      </c>
      <c r="C144">
        <v>2.75</v>
      </c>
      <c r="D144">
        <v>2.67</v>
      </c>
      <c r="E144">
        <v>1.5832999999999999</v>
      </c>
      <c r="F144">
        <v>3.5</v>
      </c>
      <c r="G144">
        <v>4.5</v>
      </c>
      <c r="H144">
        <v>4.42</v>
      </c>
      <c r="I144">
        <v>4</v>
      </c>
      <c r="J144">
        <v>4.42</v>
      </c>
      <c r="K144">
        <v>2</v>
      </c>
      <c r="L144">
        <v>5</v>
      </c>
      <c r="M144">
        <v>2.75</v>
      </c>
      <c r="N144">
        <v>2.66</v>
      </c>
      <c r="O144">
        <v>4.8330000000000002</v>
      </c>
      <c r="P144">
        <v>3.6</v>
      </c>
      <c r="Q144">
        <v>4</v>
      </c>
      <c r="R144">
        <v>6</v>
      </c>
      <c r="S144">
        <v>6.9166667000000004</v>
      </c>
      <c r="T144">
        <v>5</v>
      </c>
      <c r="U144">
        <v>2.75</v>
      </c>
      <c r="V144">
        <v>2.67</v>
      </c>
      <c r="W144">
        <v>1.5832999999999999</v>
      </c>
      <c r="X144">
        <v>3.5</v>
      </c>
      <c r="Y144">
        <v>4.5</v>
      </c>
      <c r="Z144">
        <v>4.42</v>
      </c>
      <c r="AA144">
        <v>4</v>
      </c>
      <c r="AB144">
        <v>4.42</v>
      </c>
      <c r="AC144">
        <v>2</v>
      </c>
      <c r="AD144">
        <v>5</v>
      </c>
      <c r="AE144">
        <v>2.75</v>
      </c>
      <c r="AF144">
        <v>2.66</v>
      </c>
      <c r="AG144">
        <v>4.8330000000000002</v>
      </c>
      <c r="AH144">
        <v>3.6</v>
      </c>
      <c r="AI144">
        <v>4</v>
      </c>
      <c r="AJ144">
        <v>6</v>
      </c>
      <c r="AK144">
        <v>6.9166667000000004</v>
      </c>
      <c r="AL144">
        <v>5</v>
      </c>
      <c r="AM144">
        <v>2.75</v>
      </c>
      <c r="AN144">
        <v>2.67</v>
      </c>
      <c r="AO144">
        <v>1.5832999999999999</v>
      </c>
      <c r="AP144">
        <v>3.5</v>
      </c>
      <c r="AQ144">
        <v>4.5</v>
      </c>
      <c r="AR144">
        <v>4.42</v>
      </c>
      <c r="AS144">
        <v>4</v>
      </c>
      <c r="AT144">
        <v>4.42</v>
      </c>
      <c r="AU144">
        <v>2</v>
      </c>
      <c r="AV144">
        <v>5</v>
      </c>
      <c r="AW144">
        <v>2.75</v>
      </c>
      <c r="AX144">
        <v>2.66</v>
      </c>
      <c r="AY144">
        <v>4.8330000000000002</v>
      </c>
      <c r="AZ144">
        <v>3.6</v>
      </c>
      <c r="BA144">
        <v>4</v>
      </c>
      <c r="BB144">
        <v>6</v>
      </c>
      <c r="BC144">
        <v>6.9166667000000004</v>
      </c>
      <c r="BD144">
        <v>5</v>
      </c>
      <c r="BE144">
        <v>2.75</v>
      </c>
      <c r="BF144">
        <v>2.67</v>
      </c>
      <c r="BG144">
        <v>1.5832999999999999</v>
      </c>
      <c r="BH144">
        <v>3.5</v>
      </c>
      <c r="BI144">
        <v>4.5</v>
      </c>
      <c r="BJ144">
        <v>4.42</v>
      </c>
      <c r="BK144">
        <v>4</v>
      </c>
      <c r="BL144">
        <v>4.42</v>
      </c>
      <c r="BM144">
        <v>2</v>
      </c>
      <c r="BN144">
        <v>5</v>
      </c>
      <c r="BO144">
        <v>2.75</v>
      </c>
      <c r="BP144">
        <v>2.66</v>
      </c>
      <c r="BQ144">
        <v>4.8330000000000002</v>
      </c>
      <c r="BR144">
        <v>3.6</v>
      </c>
      <c r="BS144">
        <v>4</v>
      </c>
      <c r="BT144">
        <v>6</v>
      </c>
      <c r="BU144">
        <v>6.9166667000000004</v>
      </c>
      <c r="BV144">
        <v>5</v>
      </c>
      <c r="BW144">
        <v>2.75</v>
      </c>
      <c r="BX144">
        <v>2.67</v>
      </c>
      <c r="BY144">
        <v>1.5832999999999999</v>
      </c>
      <c r="BZ144">
        <v>3.5</v>
      </c>
      <c r="CA144">
        <v>4.5</v>
      </c>
      <c r="CB144">
        <v>4.42</v>
      </c>
      <c r="CC144">
        <v>4</v>
      </c>
    </row>
    <row r="145" spans="1:2" x14ac:dyDescent="0.3">
      <c r="A145" s="3" t="s">
        <v>51</v>
      </c>
      <c r="B145">
        <f>SUM(144:144)</f>
        <v>310.83516680000002</v>
      </c>
    </row>
    <row r="146" spans="1:2" x14ac:dyDescent="0.3">
      <c r="A146" s="3" t="s">
        <v>52</v>
      </c>
      <c r="B146">
        <v>732.85</v>
      </c>
    </row>
    <row r="147" spans="1:2" x14ac:dyDescent="0.3">
      <c r="A147" s="3" t="s">
        <v>53</v>
      </c>
      <c r="B147">
        <f>B146-B145</f>
        <v>422.0148332</v>
      </c>
    </row>
    <row r="148" spans="1:2" x14ac:dyDescent="0.3">
      <c r="A148" s="4" t="s">
        <v>54</v>
      </c>
      <c r="B148">
        <v>15.8</v>
      </c>
    </row>
    <row r="149" spans="1:2" x14ac:dyDescent="0.3">
      <c r="A149" s="4" t="s">
        <v>55</v>
      </c>
      <c r="B149">
        <v>12</v>
      </c>
    </row>
    <row r="150" spans="1:2" x14ac:dyDescent="0.3">
      <c r="A150" s="4" t="s">
        <v>56</v>
      </c>
      <c r="B150">
        <f>B27/B147</f>
        <v>11.597933567610912</v>
      </c>
    </row>
    <row r="151" spans="1:2" x14ac:dyDescent="0.3">
      <c r="A151" s="4" t="s">
        <v>57</v>
      </c>
      <c r="B151" s="10">
        <f>(B150/B149)-1</f>
        <v>-3.350553603242401E-2</v>
      </c>
    </row>
    <row r="153" spans="1:2" ht="15" thickBot="1" x14ac:dyDescent="0.35"/>
    <row r="154" spans="1:2" ht="18.600000000000001" thickBot="1" x14ac:dyDescent="0.4">
      <c r="A154" s="1" t="s">
        <v>59</v>
      </c>
    </row>
    <row r="155" spans="1:2" x14ac:dyDescent="0.3">
      <c r="A155" s="4"/>
    </row>
    <row r="156" spans="1:2" x14ac:dyDescent="0.3">
      <c r="A156" s="4" t="s">
        <v>58</v>
      </c>
      <c r="B156" s="8">
        <f>B145/B146</f>
        <v>0.42414568711196016</v>
      </c>
    </row>
    <row r="157" spans="1:2" x14ac:dyDescent="0.3">
      <c r="A157" s="4" t="s">
        <v>53</v>
      </c>
      <c r="B157" s="8">
        <f>B147/B146</f>
        <v>0.57585431288803979</v>
      </c>
    </row>
    <row r="166" spans="1:81" ht="15" thickBot="1" x14ac:dyDescent="0.35"/>
    <row r="167" spans="1:81" ht="18.600000000000001" thickBot="1" x14ac:dyDescent="0.4">
      <c r="A167" s="1" t="s">
        <v>60</v>
      </c>
    </row>
    <row r="169" spans="1:81" x14ac:dyDescent="0.3">
      <c r="A169" s="13" t="s">
        <v>12</v>
      </c>
      <c r="B169" t="s">
        <v>1</v>
      </c>
      <c r="C169" t="s">
        <v>18</v>
      </c>
      <c r="D169" t="s">
        <v>19</v>
      </c>
      <c r="E169" t="s">
        <v>3</v>
      </c>
      <c r="F169" t="s">
        <v>4</v>
      </c>
      <c r="G169" t="s">
        <v>5</v>
      </c>
      <c r="H169" t="s">
        <v>6</v>
      </c>
      <c r="I169" t="s">
        <v>7</v>
      </c>
      <c r="J169" t="s">
        <v>5</v>
      </c>
      <c r="K169" t="s">
        <v>4</v>
      </c>
      <c r="L169" t="s">
        <v>1</v>
      </c>
      <c r="M169" t="s">
        <v>18</v>
      </c>
      <c r="N169" t="s">
        <v>19</v>
      </c>
      <c r="O169" t="s">
        <v>3</v>
      </c>
      <c r="P169" t="s">
        <v>4</v>
      </c>
      <c r="Q169" t="s">
        <v>5</v>
      </c>
      <c r="R169" t="s">
        <v>4</v>
      </c>
      <c r="S169" t="s">
        <v>3</v>
      </c>
      <c r="T169" t="s">
        <v>1</v>
      </c>
      <c r="U169" t="s">
        <v>18</v>
      </c>
      <c r="V169" t="s">
        <v>19</v>
      </c>
      <c r="W169" t="s">
        <v>3</v>
      </c>
      <c r="X169" t="s">
        <v>4</v>
      </c>
      <c r="Y169" t="s">
        <v>5</v>
      </c>
      <c r="Z169" t="s">
        <v>6</v>
      </c>
      <c r="AA169" t="s">
        <v>7</v>
      </c>
      <c r="AB169" t="s">
        <v>5</v>
      </c>
      <c r="AC169" t="s">
        <v>4</v>
      </c>
      <c r="AD169" t="s">
        <v>1</v>
      </c>
      <c r="AE169" t="s">
        <v>18</v>
      </c>
      <c r="AF169" t="s">
        <v>19</v>
      </c>
      <c r="AG169" t="s">
        <v>3</v>
      </c>
      <c r="AH169" t="s">
        <v>4</v>
      </c>
      <c r="AI169" t="s">
        <v>5</v>
      </c>
      <c r="AJ169" t="s">
        <v>4</v>
      </c>
      <c r="AK169" t="s">
        <v>3</v>
      </c>
      <c r="AL169" t="s">
        <v>1</v>
      </c>
      <c r="AM169" t="s">
        <v>18</v>
      </c>
      <c r="AN169" t="s">
        <v>19</v>
      </c>
      <c r="AO169" t="s">
        <v>3</v>
      </c>
      <c r="AP169" t="s">
        <v>4</v>
      </c>
      <c r="AQ169" t="s">
        <v>5</v>
      </c>
      <c r="AR169" t="s">
        <v>6</v>
      </c>
      <c r="AS169" t="s">
        <v>7</v>
      </c>
      <c r="AT169" t="s">
        <v>5</v>
      </c>
      <c r="AU169" t="s">
        <v>4</v>
      </c>
      <c r="AV169" t="s">
        <v>1</v>
      </c>
      <c r="AW169" t="s">
        <v>18</v>
      </c>
      <c r="AX169" t="s">
        <v>19</v>
      </c>
      <c r="AY169" t="s">
        <v>3</v>
      </c>
      <c r="AZ169" t="s">
        <v>4</v>
      </c>
      <c r="BA169" t="s">
        <v>5</v>
      </c>
      <c r="BB169" t="s">
        <v>4</v>
      </c>
      <c r="BC169" t="s">
        <v>3</v>
      </c>
      <c r="BD169" t="s">
        <v>1</v>
      </c>
      <c r="BE169" t="s">
        <v>18</v>
      </c>
      <c r="BF169" t="s">
        <v>19</v>
      </c>
      <c r="BG169" t="s">
        <v>3</v>
      </c>
      <c r="BH169" t="s">
        <v>4</v>
      </c>
      <c r="BI169" t="s">
        <v>5</v>
      </c>
      <c r="BJ169" t="s">
        <v>6</v>
      </c>
      <c r="BK169" t="s">
        <v>7</v>
      </c>
      <c r="BL169" t="s">
        <v>5</v>
      </c>
      <c r="BM169" t="s">
        <v>4</v>
      </c>
      <c r="BN169" t="s">
        <v>1</v>
      </c>
      <c r="BO169" t="s">
        <v>18</v>
      </c>
      <c r="BP169" t="s">
        <v>19</v>
      </c>
      <c r="BQ169" t="s">
        <v>3</v>
      </c>
      <c r="BR169" t="s">
        <v>4</v>
      </c>
      <c r="BS169" t="s">
        <v>5</v>
      </c>
      <c r="BT169" t="s">
        <v>4</v>
      </c>
      <c r="BU169" t="s">
        <v>3</v>
      </c>
      <c r="BV169" t="s">
        <v>1</v>
      </c>
      <c r="BW169" t="s">
        <v>18</v>
      </c>
      <c r="BX169" t="s">
        <v>19</v>
      </c>
      <c r="BY169" t="s">
        <v>3</v>
      </c>
      <c r="BZ169" t="s">
        <v>4</v>
      </c>
      <c r="CA169" t="s">
        <v>5</v>
      </c>
      <c r="CB169" t="s">
        <v>6</v>
      </c>
      <c r="CC169" t="s">
        <v>7</v>
      </c>
    </row>
    <row r="170" spans="1:81" x14ac:dyDescent="0.3">
      <c r="A170" t="s">
        <v>61</v>
      </c>
      <c r="B170">
        <v>3</v>
      </c>
      <c r="C170">
        <v>2.75</v>
      </c>
      <c r="D170">
        <v>0.67</v>
      </c>
      <c r="E170">
        <v>0</v>
      </c>
      <c r="F170">
        <v>3.5</v>
      </c>
      <c r="G170">
        <v>0</v>
      </c>
      <c r="H170">
        <v>4.42</v>
      </c>
      <c r="I170">
        <v>1</v>
      </c>
      <c r="J170">
        <v>4</v>
      </c>
      <c r="K170">
        <v>0</v>
      </c>
      <c r="L170">
        <v>3</v>
      </c>
      <c r="M170">
        <v>2.75</v>
      </c>
      <c r="N170">
        <v>0.67</v>
      </c>
      <c r="O170">
        <v>0</v>
      </c>
      <c r="P170">
        <v>3.6</v>
      </c>
      <c r="Q170">
        <v>0</v>
      </c>
      <c r="R170">
        <v>3</v>
      </c>
      <c r="S170">
        <v>1.6666700000000001</v>
      </c>
      <c r="T170">
        <v>3</v>
      </c>
      <c r="U170">
        <v>2.75</v>
      </c>
      <c r="V170">
        <v>0.67</v>
      </c>
      <c r="W170">
        <v>0</v>
      </c>
      <c r="X170">
        <v>3.5</v>
      </c>
      <c r="Y170">
        <v>0</v>
      </c>
      <c r="Z170">
        <v>4.42</v>
      </c>
      <c r="AA170">
        <v>1</v>
      </c>
      <c r="AB170">
        <v>4</v>
      </c>
      <c r="AC170">
        <v>0</v>
      </c>
      <c r="AD170">
        <v>3</v>
      </c>
      <c r="AE170">
        <v>2.75</v>
      </c>
      <c r="AF170">
        <v>0.67</v>
      </c>
      <c r="AG170">
        <v>0</v>
      </c>
      <c r="AH170">
        <v>3.6</v>
      </c>
      <c r="AI170">
        <v>0</v>
      </c>
      <c r="AJ170">
        <v>3</v>
      </c>
      <c r="AK170">
        <v>1.6666700000000001</v>
      </c>
      <c r="AL170">
        <v>3</v>
      </c>
      <c r="AM170">
        <v>2.75</v>
      </c>
      <c r="AN170">
        <v>0.67</v>
      </c>
      <c r="AO170">
        <v>0</v>
      </c>
      <c r="AP170">
        <v>3.5</v>
      </c>
      <c r="AQ170">
        <v>0</v>
      </c>
      <c r="AR170">
        <v>4.42</v>
      </c>
      <c r="AS170">
        <v>1</v>
      </c>
      <c r="AT170">
        <v>4</v>
      </c>
      <c r="AU170">
        <v>0</v>
      </c>
      <c r="AV170">
        <v>3</v>
      </c>
      <c r="AW170">
        <v>2.75</v>
      </c>
      <c r="AX170">
        <v>0.67</v>
      </c>
      <c r="AY170">
        <v>0</v>
      </c>
      <c r="AZ170">
        <v>3.6</v>
      </c>
      <c r="BA170">
        <v>0</v>
      </c>
      <c r="BB170">
        <v>3</v>
      </c>
      <c r="BC170">
        <v>1.6666700000000001</v>
      </c>
      <c r="BD170">
        <v>3</v>
      </c>
      <c r="BE170">
        <v>2.75</v>
      </c>
      <c r="BF170">
        <v>0.67</v>
      </c>
      <c r="BG170">
        <v>0</v>
      </c>
      <c r="BH170">
        <v>3.5</v>
      </c>
      <c r="BI170">
        <v>0</v>
      </c>
      <c r="BJ170">
        <v>4.42</v>
      </c>
      <c r="BK170">
        <v>1</v>
      </c>
      <c r="BL170">
        <v>4</v>
      </c>
      <c r="BM170">
        <v>0</v>
      </c>
      <c r="BN170">
        <v>3</v>
      </c>
      <c r="BO170">
        <v>2.75</v>
      </c>
      <c r="BP170">
        <v>0.67</v>
      </c>
      <c r="BQ170">
        <v>0</v>
      </c>
      <c r="BR170">
        <v>3.6</v>
      </c>
      <c r="BS170">
        <v>0</v>
      </c>
      <c r="BT170">
        <v>3</v>
      </c>
      <c r="BU170">
        <v>1.6666700000000001</v>
      </c>
      <c r="BV170">
        <v>3</v>
      </c>
      <c r="BW170">
        <v>2.75</v>
      </c>
      <c r="BX170">
        <v>0.67</v>
      </c>
      <c r="BY170">
        <v>0</v>
      </c>
      <c r="BZ170">
        <v>3.5</v>
      </c>
      <c r="CA170">
        <v>0</v>
      </c>
      <c r="CB170">
        <v>4.42</v>
      </c>
      <c r="CC170">
        <v>1</v>
      </c>
    </row>
    <row r="171" spans="1:81" x14ac:dyDescent="0.3">
      <c r="A171" t="s">
        <v>62</v>
      </c>
      <c r="B171">
        <v>0</v>
      </c>
      <c r="C171">
        <v>0</v>
      </c>
      <c r="D171">
        <v>2</v>
      </c>
      <c r="E171">
        <v>0</v>
      </c>
      <c r="F171">
        <v>0</v>
      </c>
      <c r="G171">
        <v>4.5</v>
      </c>
      <c r="H171">
        <v>0</v>
      </c>
      <c r="I171">
        <v>3</v>
      </c>
      <c r="J171">
        <v>0</v>
      </c>
      <c r="K171">
        <v>2</v>
      </c>
      <c r="L171">
        <v>0</v>
      </c>
      <c r="M171">
        <v>0</v>
      </c>
      <c r="N171">
        <v>2</v>
      </c>
      <c r="O171">
        <v>0</v>
      </c>
      <c r="P171">
        <v>0</v>
      </c>
      <c r="Q171">
        <v>3</v>
      </c>
      <c r="R171">
        <v>0</v>
      </c>
      <c r="S171">
        <v>5.25</v>
      </c>
      <c r="T171">
        <v>0</v>
      </c>
      <c r="U171">
        <v>0</v>
      </c>
      <c r="V171">
        <v>2</v>
      </c>
      <c r="W171">
        <v>0</v>
      </c>
      <c r="X171">
        <v>0</v>
      </c>
      <c r="Y171">
        <v>4.5</v>
      </c>
      <c r="Z171">
        <v>0</v>
      </c>
      <c r="AA171">
        <v>3</v>
      </c>
      <c r="AB171">
        <v>0</v>
      </c>
      <c r="AC171">
        <v>2</v>
      </c>
      <c r="AD171">
        <v>0</v>
      </c>
      <c r="AE171">
        <v>0</v>
      </c>
      <c r="AF171">
        <v>2</v>
      </c>
      <c r="AG171">
        <v>0</v>
      </c>
      <c r="AH171">
        <v>0</v>
      </c>
      <c r="AI171">
        <v>3</v>
      </c>
      <c r="AJ171">
        <v>0</v>
      </c>
      <c r="AK171">
        <v>5.25</v>
      </c>
      <c r="AL171">
        <v>0</v>
      </c>
      <c r="AM171">
        <v>0</v>
      </c>
      <c r="AN171">
        <v>2</v>
      </c>
      <c r="AO171">
        <v>0</v>
      </c>
      <c r="AP171">
        <v>0</v>
      </c>
      <c r="AQ171">
        <v>4.5</v>
      </c>
      <c r="AR171">
        <v>0</v>
      </c>
      <c r="AS171">
        <v>3</v>
      </c>
      <c r="AT171">
        <v>0</v>
      </c>
      <c r="AU171">
        <v>2</v>
      </c>
      <c r="AV171">
        <v>0</v>
      </c>
      <c r="AW171">
        <v>0</v>
      </c>
      <c r="AX171">
        <v>2</v>
      </c>
      <c r="AY171">
        <v>0</v>
      </c>
      <c r="AZ171">
        <v>0</v>
      </c>
      <c r="BA171">
        <v>3</v>
      </c>
      <c r="BB171">
        <v>0</v>
      </c>
      <c r="BC171">
        <v>5.25</v>
      </c>
      <c r="BD171">
        <v>0</v>
      </c>
      <c r="BE171">
        <v>0</v>
      </c>
      <c r="BF171">
        <v>2</v>
      </c>
      <c r="BG171">
        <v>0</v>
      </c>
      <c r="BH171">
        <v>0</v>
      </c>
      <c r="BI171">
        <v>4.5</v>
      </c>
      <c r="BJ171">
        <v>0</v>
      </c>
      <c r="BK171">
        <v>3</v>
      </c>
      <c r="BL171">
        <v>0</v>
      </c>
      <c r="BM171">
        <v>2</v>
      </c>
      <c r="BN171">
        <v>0</v>
      </c>
      <c r="BO171">
        <v>0</v>
      </c>
      <c r="BP171">
        <v>2</v>
      </c>
      <c r="BQ171">
        <v>0</v>
      </c>
      <c r="BR171">
        <v>0</v>
      </c>
      <c r="BS171">
        <v>3</v>
      </c>
      <c r="BT171">
        <v>0</v>
      </c>
      <c r="BU171">
        <v>5.25</v>
      </c>
      <c r="BV171">
        <v>0</v>
      </c>
      <c r="BW171">
        <v>0</v>
      </c>
      <c r="BX171">
        <v>2</v>
      </c>
      <c r="BY171">
        <v>0</v>
      </c>
      <c r="BZ171">
        <v>0</v>
      </c>
      <c r="CA171">
        <v>4.5</v>
      </c>
      <c r="CB171">
        <v>0</v>
      </c>
      <c r="CC171">
        <v>3</v>
      </c>
    </row>
    <row r="172" spans="1:81" x14ac:dyDescent="0.3">
      <c r="A172" t="s">
        <v>63</v>
      </c>
      <c r="B172">
        <v>2</v>
      </c>
      <c r="C172">
        <v>0</v>
      </c>
      <c r="D172">
        <v>0</v>
      </c>
      <c r="E172">
        <v>1.5832999999999999</v>
      </c>
      <c r="F172">
        <v>0</v>
      </c>
      <c r="G172">
        <v>0</v>
      </c>
      <c r="H172">
        <v>0</v>
      </c>
      <c r="I172">
        <v>0</v>
      </c>
      <c r="J172">
        <v>0.42</v>
      </c>
      <c r="K172">
        <v>0</v>
      </c>
      <c r="L172">
        <v>2</v>
      </c>
      <c r="M172">
        <v>0</v>
      </c>
      <c r="N172">
        <v>0</v>
      </c>
      <c r="O172">
        <v>4.8330000000000002</v>
      </c>
      <c r="P172">
        <v>0</v>
      </c>
      <c r="Q172">
        <v>1</v>
      </c>
      <c r="R172">
        <v>3</v>
      </c>
      <c r="S172">
        <v>0</v>
      </c>
      <c r="T172">
        <v>2</v>
      </c>
      <c r="U172">
        <v>0</v>
      </c>
      <c r="V172">
        <v>0</v>
      </c>
      <c r="W172">
        <v>1.5832999999999999</v>
      </c>
      <c r="X172">
        <v>0</v>
      </c>
      <c r="Y172">
        <v>0</v>
      </c>
      <c r="Z172">
        <v>0</v>
      </c>
      <c r="AA172">
        <v>0</v>
      </c>
      <c r="AB172">
        <v>0.42</v>
      </c>
      <c r="AC172">
        <v>0</v>
      </c>
      <c r="AD172">
        <v>2</v>
      </c>
      <c r="AE172">
        <v>0</v>
      </c>
      <c r="AF172">
        <v>0</v>
      </c>
      <c r="AG172">
        <v>4.8330000000000002</v>
      </c>
      <c r="AH172">
        <v>0</v>
      </c>
      <c r="AI172">
        <v>1</v>
      </c>
      <c r="AJ172">
        <v>3</v>
      </c>
      <c r="AK172">
        <v>0</v>
      </c>
      <c r="AL172">
        <v>2</v>
      </c>
      <c r="AM172">
        <v>0</v>
      </c>
      <c r="AN172">
        <v>0</v>
      </c>
      <c r="AO172">
        <v>1.5832999999999999</v>
      </c>
      <c r="AP172">
        <v>0</v>
      </c>
      <c r="AQ172">
        <v>0</v>
      </c>
      <c r="AR172">
        <v>0</v>
      </c>
      <c r="AS172">
        <v>0</v>
      </c>
      <c r="AT172">
        <v>0.42</v>
      </c>
      <c r="AU172">
        <v>0</v>
      </c>
      <c r="AV172">
        <v>2</v>
      </c>
      <c r="AW172">
        <v>0</v>
      </c>
      <c r="AX172">
        <v>0</v>
      </c>
      <c r="AY172">
        <v>4.8330000000000002</v>
      </c>
      <c r="AZ172">
        <v>0</v>
      </c>
      <c r="BA172">
        <v>1</v>
      </c>
      <c r="BB172">
        <v>3</v>
      </c>
      <c r="BC172">
        <v>0</v>
      </c>
      <c r="BD172">
        <v>2</v>
      </c>
      <c r="BE172">
        <v>0</v>
      </c>
      <c r="BF172">
        <v>0</v>
      </c>
      <c r="BG172">
        <v>1.5832999999999999</v>
      </c>
      <c r="BH172">
        <v>0</v>
      </c>
      <c r="BI172">
        <v>0</v>
      </c>
      <c r="BJ172">
        <v>0</v>
      </c>
      <c r="BK172">
        <v>0</v>
      </c>
      <c r="BL172">
        <v>0.42</v>
      </c>
      <c r="BM172">
        <v>0</v>
      </c>
      <c r="BN172">
        <v>2</v>
      </c>
      <c r="BO172">
        <v>0</v>
      </c>
      <c r="BP172">
        <v>0</v>
      </c>
      <c r="BQ172">
        <v>4.8330000000000002</v>
      </c>
      <c r="BR172">
        <v>0</v>
      </c>
      <c r="BS172">
        <v>1</v>
      </c>
      <c r="BT172">
        <v>3</v>
      </c>
      <c r="BU172">
        <v>0</v>
      </c>
      <c r="BV172">
        <v>2</v>
      </c>
      <c r="BW172">
        <v>0</v>
      </c>
      <c r="BX172">
        <v>0</v>
      </c>
      <c r="BY172">
        <v>1.5832999999999999</v>
      </c>
      <c r="BZ172">
        <v>0</v>
      </c>
      <c r="CA172">
        <v>0</v>
      </c>
      <c r="CB172">
        <v>0</v>
      </c>
      <c r="CC172">
        <v>0</v>
      </c>
    </row>
    <row r="173" spans="1:81" x14ac:dyDescent="0.3">
      <c r="A173" s="2" t="s">
        <v>64</v>
      </c>
      <c r="B173" s="8">
        <f>SUM(170:170)/$B$145</f>
        <v>0.48722505101054087</v>
      </c>
    </row>
    <row r="174" spans="1:81" x14ac:dyDescent="0.3">
      <c r="A174" s="2" t="s">
        <v>65</v>
      </c>
      <c r="B174" s="8">
        <f>SUM(171:171)/$B$145</f>
        <v>0.31045393284631395</v>
      </c>
    </row>
    <row r="175" spans="1:81" x14ac:dyDescent="0.3">
      <c r="A175" s="2" t="s">
        <v>66</v>
      </c>
      <c r="B175" s="8">
        <f>SUM(172:172)/$B$145</f>
        <v>0.20244974417740175</v>
      </c>
    </row>
    <row r="188" spans="1:39" ht="15" thickBot="1" x14ac:dyDescent="0.35"/>
    <row r="189" spans="1:39" ht="18.600000000000001" thickBot="1" x14ac:dyDescent="0.4">
      <c r="A189" s="1" t="s">
        <v>67</v>
      </c>
    </row>
    <row r="192" spans="1:39" ht="22.8" x14ac:dyDescent="0.4">
      <c r="A192" s="18"/>
      <c r="B192" s="25" t="s">
        <v>68</v>
      </c>
      <c r="C192" s="26" t="s">
        <v>2</v>
      </c>
      <c r="D192" s="26" t="s">
        <v>1</v>
      </c>
      <c r="E192" s="26" t="s">
        <v>3</v>
      </c>
      <c r="F192" s="26" t="s">
        <v>4</v>
      </c>
      <c r="G192" s="26" t="s">
        <v>5</v>
      </c>
      <c r="H192" s="26" t="s">
        <v>6</v>
      </c>
      <c r="I192" s="26" t="s">
        <v>7</v>
      </c>
      <c r="K192" t="s">
        <v>81</v>
      </c>
      <c r="L192" s="25" t="s">
        <v>70</v>
      </c>
      <c r="M192" s="26" t="s">
        <v>2</v>
      </c>
      <c r="N192" s="26" t="s">
        <v>1</v>
      </c>
      <c r="O192" s="26" t="s">
        <v>3</v>
      </c>
      <c r="P192" s="26" t="s">
        <v>4</v>
      </c>
      <c r="Q192" s="26" t="s">
        <v>5</v>
      </c>
      <c r="R192" s="26" t="s">
        <v>6</v>
      </c>
      <c r="S192" s="27" t="s">
        <v>7</v>
      </c>
      <c r="U192" t="s">
        <v>82</v>
      </c>
      <c r="V192" s="25" t="s">
        <v>70</v>
      </c>
      <c r="W192" s="26" t="s">
        <v>2</v>
      </c>
      <c r="X192" s="26" t="s">
        <v>1</v>
      </c>
      <c r="Y192" s="26" t="s">
        <v>3</v>
      </c>
      <c r="Z192" s="26" t="s">
        <v>4</v>
      </c>
      <c r="AA192" s="26" t="s">
        <v>5</v>
      </c>
      <c r="AB192" s="26" t="s">
        <v>6</v>
      </c>
      <c r="AC192" s="27" t="s">
        <v>7</v>
      </c>
      <c r="AE192" t="s">
        <v>83</v>
      </c>
      <c r="AF192" s="25" t="s">
        <v>70</v>
      </c>
      <c r="AG192" s="26" t="s">
        <v>2</v>
      </c>
      <c r="AH192" s="26" t="s">
        <v>1</v>
      </c>
      <c r="AI192" s="26" t="s">
        <v>3</v>
      </c>
      <c r="AJ192" s="26" t="s">
        <v>4</v>
      </c>
      <c r="AK192" s="26" t="s">
        <v>5</v>
      </c>
      <c r="AL192" s="26" t="s">
        <v>6</v>
      </c>
      <c r="AM192" s="27" t="s">
        <v>7</v>
      </c>
    </row>
    <row r="193" spans="1:72" x14ac:dyDescent="0.3">
      <c r="B193" s="26" t="s">
        <v>2</v>
      </c>
      <c r="C193" s="14" t="s">
        <v>69</v>
      </c>
      <c r="D193" s="14">
        <v>13</v>
      </c>
      <c r="E193" s="14">
        <v>108</v>
      </c>
      <c r="F193" s="14">
        <v>134</v>
      </c>
      <c r="G193" s="14">
        <v>181</v>
      </c>
      <c r="H193" s="14">
        <v>326</v>
      </c>
      <c r="I193" s="14">
        <f>H193+$I$198</f>
        <v>335</v>
      </c>
      <c r="K193">
        <v>10</v>
      </c>
      <c r="L193" s="26" t="s">
        <v>2</v>
      </c>
      <c r="M193" s="14"/>
      <c r="N193" s="15">
        <f>D193/$K$193+$B$202</f>
        <v>1.55</v>
      </c>
      <c r="O193" s="15">
        <f t="shared" ref="O193:R194" si="47">E193/$K$193+$B$201</f>
        <v>11.3</v>
      </c>
      <c r="P193" s="15">
        <f t="shared" si="47"/>
        <v>13.9</v>
      </c>
      <c r="Q193" s="15">
        <f t="shared" si="47"/>
        <v>18.600000000000001</v>
      </c>
      <c r="R193" s="15">
        <f t="shared" si="47"/>
        <v>33.1</v>
      </c>
      <c r="S193" s="28">
        <f>(I194+H193)/$K$193+$B$201</f>
        <v>66.3</v>
      </c>
      <c r="U193">
        <v>12</v>
      </c>
      <c r="V193" s="26" t="s">
        <v>2</v>
      </c>
      <c r="W193" s="14"/>
      <c r="X193" s="15">
        <f>D193/$U$193+$B$202</f>
        <v>1.3333333333333333</v>
      </c>
      <c r="Y193" s="15">
        <f t="shared" ref="Y193:AB194" si="48">E193/$U$193+$B$201</f>
        <v>9.5</v>
      </c>
      <c r="Z193" s="15">
        <f t="shared" si="48"/>
        <v>11.666666666666666</v>
      </c>
      <c r="AA193" s="15">
        <f t="shared" si="48"/>
        <v>15.583333333333334</v>
      </c>
      <c r="AB193" s="15">
        <f t="shared" si="48"/>
        <v>27.666666666666668</v>
      </c>
      <c r="AC193" s="28">
        <f>(I194+H193)/$U$193+$B$201</f>
        <v>55.333333333333336</v>
      </c>
      <c r="AE193">
        <v>15</v>
      </c>
      <c r="AF193" s="26" t="s">
        <v>2</v>
      </c>
      <c r="AG193" s="14"/>
      <c r="AH193" s="15">
        <f>D193/$AE$193+$B$202</f>
        <v>1.1166666666666667</v>
      </c>
      <c r="AI193" s="15">
        <f t="shared" ref="AI193:AL194" si="49">E193/$AE$193+$B$201</f>
        <v>7.7</v>
      </c>
      <c r="AJ193" s="15">
        <f t="shared" si="49"/>
        <v>9.4333333333333336</v>
      </c>
      <c r="AK193" s="15">
        <f t="shared" si="49"/>
        <v>12.566666666666666</v>
      </c>
      <c r="AL193" s="15">
        <f t="shared" si="49"/>
        <v>22.233333333333334</v>
      </c>
      <c r="AM193" s="28">
        <f>(I194+H193)/$AE$193+$B$201</f>
        <v>44.366666666666667</v>
      </c>
    </row>
    <row r="194" spans="1:72" x14ac:dyDescent="0.3">
      <c r="B194" s="26" t="s">
        <v>1</v>
      </c>
      <c r="C194" s="14">
        <v>13</v>
      </c>
      <c r="D194" s="14" t="s">
        <v>69</v>
      </c>
      <c r="E194" s="14">
        <v>105</v>
      </c>
      <c r="F194" s="14">
        <v>131</v>
      </c>
      <c r="G194" s="14">
        <v>178</v>
      </c>
      <c r="H194" s="14">
        <v>323</v>
      </c>
      <c r="I194" s="14">
        <f>H194+$I$198</f>
        <v>332</v>
      </c>
      <c r="L194" s="26" t="s">
        <v>1</v>
      </c>
      <c r="M194" s="15">
        <f>N193</f>
        <v>1.55</v>
      </c>
      <c r="N194" s="14"/>
      <c r="O194" s="15">
        <f t="shared" si="47"/>
        <v>11</v>
      </c>
      <c r="P194" s="15">
        <f t="shared" si="47"/>
        <v>13.6</v>
      </c>
      <c r="Q194" s="15">
        <f t="shared" si="47"/>
        <v>18.3</v>
      </c>
      <c r="R194" s="15">
        <f t="shared" si="47"/>
        <v>32.799999999999997</v>
      </c>
      <c r="S194" s="28">
        <f>(I195+H194)/$K$193+$B$201</f>
        <v>56.4</v>
      </c>
      <c r="V194" s="26" t="s">
        <v>1</v>
      </c>
      <c r="W194" s="15">
        <f>X193</f>
        <v>1.3333333333333333</v>
      </c>
      <c r="X194" s="14"/>
      <c r="Y194" s="15">
        <f t="shared" si="48"/>
        <v>9.25</v>
      </c>
      <c r="Z194" s="15">
        <f t="shared" si="48"/>
        <v>11.416666666666666</v>
      </c>
      <c r="AA194" s="15">
        <f t="shared" si="48"/>
        <v>15.333333333333334</v>
      </c>
      <c r="AB194" s="15">
        <f t="shared" si="48"/>
        <v>27.416666666666668</v>
      </c>
      <c r="AC194" s="28">
        <f>(I195+H194)/$U$193+$B$201</f>
        <v>47.083333333333336</v>
      </c>
      <c r="AF194" s="26" t="s">
        <v>1</v>
      </c>
      <c r="AG194" s="15">
        <f>AH193</f>
        <v>1.1166666666666667</v>
      </c>
      <c r="AH194" s="14"/>
      <c r="AI194" s="15">
        <f t="shared" si="49"/>
        <v>7.5</v>
      </c>
      <c r="AJ194" s="15">
        <f t="shared" si="49"/>
        <v>9.2333333333333325</v>
      </c>
      <c r="AK194" s="15">
        <f t="shared" si="49"/>
        <v>12.366666666666667</v>
      </c>
      <c r="AL194" s="15">
        <f t="shared" si="49"/>
        <v>22.033333333333335</v>
      </c>
      <c r="AM194" s="28">
        <f>(I195+H194)/$AE$193+$B$201</f>
        <v>37.766666666666666</v>
      </c>
    </row>
    <row r="195" spans="1:72" x14ac:dyDescent="0.3">
      <c r="B195" s="26" t="s">
        <v>3</v>
      </c>
      <c r="C195" s="14">
        <v>108</v>
      </c>
      <c r="D195" s="14">
        <v>105</v>
      </c>
      <c r="E195" s="14" t="s">
        <v>69</v>
      </c>
      <c r="F195" s="14">
        <v>38</v>
      </c>
      <c r="G195" s="14">
        <v>89</v>
      </c>
      <c r="H195" s="14">
        <v>227</v>
      </c>
      <c r="I195" s="14">
        <f>H195+$I$198</f>
        <v>236</v>
      </c>
      <c r="L195" s="26" t="s">
        <v>3</v>
      </c>
      <c r="M195" s="15">
        <f>O193</f>
        <v>11.3</v>
      </c>
      <c r="N195" s="15">
        <f>O194</f>
        <v>11</v>
      </c>
      <c r="O195" s="14"/>
      <c r="P195" s="15">
        <f>F195/$K$193+$B$202</f>
        <v>4.05</v>
      </c>
      <c r="Q195" s="15">
        <f>G195/$K$193+$B$202</f>
        <v>9.15</v>
      </c>
      <c r="R195" s="15">
        <f>H195/$K$193+$B$201</f>
        <v>23.2</v>
      </c>
      <c r="S195" s="28">
        <f>(I196+H195)/$K$193+$B$201</f>
        <v>44.1</v>
      </c>
      <c r="V195" s="26" t="s">
        <v>3</v>
      </c>
      <c r="W195" s="15">
        <f>Y193</f>
        <v>9.5</v>
      </c>
      <c r="X195" s="15">
        <f>Y194</f>
        <v>9.25</v>
      </c>
      <c r="Y195" s="14"/>
      <c r="Z195" s="15">
        <f>F195/$U$193+$B$202</f>
        <v>3.4166666666666665</v>
      </c>
      <c r="AA195" s="15">
        <f>G195/$U$193+$B$202</f>
        <v>7.666666666666667</v>
      </c>
      <c r="AB195" s="15">
        <f>H195/$U$193+$B$201</f>
        <v>19.416666666666668</v>
      </c>
      <c r="AC195" s="28">
        <f>(I196+H195)/$U$193+$B$201</f>
        <v>36.833333333333336</v>
      </c>
      <c r="AF195" s="26" t="s">
        <v>3</v>
      </c>
      <c r="AG195" s="15">
        <f>AI193</f>
        <v>7.7</v>
      </c>
      <c r="AH195" s="15">
        <f>AI194</f>
        <v>7.5</v>
      </c>
      <c r="AI195" s="14"/>
      <c r="AJ195" s="15">
        <f>F195/$AE$193+$B$202</f>
        <v>2.7833333333333332</v>
      </c>
      <c r="AK195" s="15">
        <f>G195/$AE$193+$B$202</f>
        <v>6.1833333333333336</v>
      </c>
      <c r="AL195" s="15">
        <f>H195/$AE$193+$B$201</f>
        <v>15.633333333333333</v>
      </c>
      <c r="AM195" s="28">
        <f>(I196+H195)/$AE$193+$B$201</f>
        <v>29.566666666666666</v>
      </c>
    </row>
    <row r="196" spans="1:72" x14ac:dyDescent="0.3">
      <c r="B196" s="26" t="s">
        <v>4</v>
      </c>
      <c r="C196" s="14">
        <v>134</v>
      </c>
      <c r="D196" s="14">
        <v>131</v>
      </c>
      <c r="E196" s="14">
        <v>38</v>
      </c>
      <c r="F196" s="14" t="s">
        <v>69</v>
      </c>
      <c r="G196" s="14">
        <v>60</v>
      </c>
      <c r="H196" s="14">
        <v>200</v>
      </c>
      <c r="I196" s="14">
        <f>H196+$I$198</f>
        <v>209</v>
      </c>
      <c r="L196" s="26" t="s">
        <v>4</v>
      </c>
      <c r="M196" s="15">
        <f>P193</f>
        <v>13.9</v>
      </c>
      <c r="N196" s="15">
        <f>P194</f>
        <v>13.6</v>
      </c>
      <c r="O196" s="15">
        <f>P195</f>
        <v>4.05</v>
      </c>
      <c r="P196" s="14"/>
      <c r="Q196" s="15">
        <f>G196/$K$193+B202</f>
        <v>6.25</v>
      </c>
      <c r="R196" s="15">
        <f>H196/$K$193+$B$201</f>
        <v>20.5</v>
      </c>
      <c r="S196" s="28">
        <f>(I197+H196)/$K$193+$B$201</f>
        <v>36.200000000000003</v>
      </c>
      <c r="V196" s="26" t="s">
        <v>4</v>
      </c>
      <c r="W196" s="15">
        <f>Z193</f>
        <v>11.666666666666666</v>
      </c>
      <c r="X196" s="15">
        <f>Z194</f>
        <v>11.416666666666666</v>
      </c>
      <c r="Y196" s="15">
        <f>Z195</f>
        <v>3.4166666666666665</v>
      </c>
      <c r="Z196" s="14"/>
      <c r="AA196" s="15">
        <f>G196/$U$193+$B$202</f>
        <v>5.25</v>
      </c>
      <c r="AB196" s="15">
        <f>H196/$U$193+$B$201</f>
        <v>17.166666666666668</v>
      </c>
      <c r="AC196" s="23">
        <f>(I197+H196)/$U$193+$B$201</f>
        <v>30.25</v>
      </c>
      <c r="AF196" s="26" t="s">
        <v>4</v>
      </c>
      <c r="AG196" s="15">
        <f>AJ193</f>
        <v>9.4333333333333336</v>
      </c>
      <c r="AH196" s="15">
        <f>AJ194</f>
        <v>9.2333333333333325</v>
      </c>
      <c r="AI196" s="15">
        <f>AJ195</f>
        <v>2.7833333333333332</v>
      </c>
      <c r="AJ196" s="14"/>
      <c r="AK196" s="15">
        <f>G196/$AE$193+$B$202</f>
        <v>4.25</v>
      </c>
      <c r="AL196" s="15">
        <f>H196/$AE$193+$B$201</f>
        <v>13.833333333333334</v>
      </c>
      <c r="AM196" s="28">
        <f>(I197+H196)/$AE$193+$B$201</f>
        <v>24.3</v>
      </c>
    </row>
    <row r="197" spans="1:72" x14ac:dyDescent="0.3">
      <c r="B197" s="26" t="s">
        <v>5</v>
      </c>
      <c r="C197" s="14">
        <v>181</v>
      </c>
      <c r="D197" s="14">
        <v>178</v>
      </c>
      <c r="E197" s="14">
        <v>89</v>
      </c>
      <c r="F197" s="14">
        <v>60</v>
      </c>
      <c r="G197" s="14" t="s">
        <v>69</v>
      </c>
      <c r="H197" s="14">
        <v>148</v>
      </c>
      <c r="I197" s="14">
        <f>H197+I198</f>
        <v>157</v>
      </c>
      <c r="L197" s="26" t="s">
        <v>5</v>
      </c>
      <c r="M197" s="15">
        <f>Q193</f>
        <v>18.600000000000001</v>
      </c>
      <c r="N197" s="15">
        <f>Q194</f>
        <v>18.3</v>
      </c>
      <c r="O197" s="15">
        <f>Q195</f>
        <v>9.15</v>
      </c>
      <c r="P197" s="15">
        <f>Q196</f>
        <v>6.25</v>
      </c>
      <c r="Q197" s="14"/>
      <c r="R197" s="15">
        <f>H197/$K$193+$B$202</f>
        <v>15.05</v>
      </c>
      <c r="S197" s="28">
        <f>(I198+H197)/$K$193+$B$201</f>
        <v>16.2</v>
      </c>
      <c r="V197" s="26" t="s">
        <v>5</v>
      </c>
      <c r="W197" s="15">
        <f>AA193</f>
        <v>15.583333333333334</v>
      </c>
      <c r="X197" s="15">
        <f>AA194</f>
        <v>15.333333333333334</v>
      </c>
      <c r="Y197" s="15">
        <f>AA195</f>
        <v>7.666666666666667</v>
      </c>
      <c r="Z197" s="15">
        <f>AA196</f>
        <v>5.25</v>
      </c>
      <c r="AA197" s="14"/>
      <c r="AB197" s="15">
        <f>H197/$U$193+$B$202</f>
        <v>12.583333333333334</v>
      </c>
      <c r="AC197" s="28">
        <f>(I198+H197)/$U$193+$B$201</f>
        <v>13.583333333333334</v>
      </c>
      <c r="AF197" s="26" t="s">
        <v>5</v>
      </c>
      <c r="AG197" s="15">
        <f>AK193</f>
        <v>12.566666666666666</v>
      </c>
      <c r="AH197" s="15">
        <f>AK194</f>
        <v>12.366666666666667</v>
      </c>
      <c r="AI197" s="15">
        <f>AK195</f>
        <v>6.1833333333333336</v>
      </c>
      <c r="AJ197" s="15">
        <f>AK196</f>
        <v>4.25</v>
      </c>
      <c r="AK197" s="14"/>
      <c r="AL197" s="15">
        <f>H197/$AE$193+$B$202</f>
        <v>10.116666666666667</v>
      </c>
      <c r="AM197" s="28">
        <f>(I198+H197)/$AE$193+$B$201</f>
        <v>10.966666666666667</v>
      </c>
    </row>
    <row r="198" spans="1:72" x14ac:dyDescent="0.3">
      <c r="B198" s="26" t="s">
        <v>6</v>
      </c>
      <c r="C198" s="14">
        <v>326</v>
      </c>
      <c r="D198" s="14">
        <v>323</v>
      </c>
      <c r="E198" s="14">
        <v>227</v>
      </c>
      <c r="F198" s="14">
        <v>200</v>
      </c>
      <c r="G198" s="14">
        <v>148</v>
      </c>
      <c r="H198" s="14" t="s">
        <v>69</v>
      </c>
      <c r="I198" s="14">
        <v>9</v>
      </c>
      <c r="L198" s="26" t="s">
        <v>6</v>
      </c>
      <c r="M198" s="15">
        <f>R193</f>
        <v>33.1</v>
      </c>
      <c r="N198" s="15">
        <f>R194</f>
        <v>32.799999999999997</v>
      </c>
      <c r="O198" s="15">
        <f>R195</f>
        <v>23.2</v>
      </c>
      <c r="P198" s="15">
        <f>R196</f>
        <v>20.5</v>
      </c>
      <c r="Q198" s="15">
        <f>R197</f>
        <v>15.05</v>
      </c>
      <c r="R198" s="14"/>
      <c r="S198" s="17">
        <f>R199</f>
        <v>1.1499999999999999</v>
      </c>
      <c r="V198" s="26" t="s">
        <v>6</v>
      </c>
      <c r="W198" s="15">
        <f>AB193</f>
        <v>27.666666666666668</v>
      </c>
      <c r="X198" s="15">
        <f>AB194</f>
        <v>27.416666666666668</v>
      </c>
      <c r="Y198" s="15">
        <f>AB195</f>
        <v>19.416666666666668</v>
      </c>
      <c r="Z198" s="15">
        <f>AB196</f>
        <v>17.166666666666668</v>
      </c>
      <c r="AA198" s="15">
        <f>AB197</f>
        <v>12.583333333333334</v>
      </c>
      <c r="AB198" s="15"/>
      <c r="AC198" s="17">
        <f>AB199</f>
        <v>1</v>
      </c>
      <c r="AF198" s="26" t="s">
        <v>6</v>
      </c>
      <c r="AG198" s="15">
        <f>AL193</f>
        <v>22.233333333333334</v>
      </c>
      <c r="AH198" s="15">
        <f>AL194</f>
        <v>22.033333333333335</v>
      </c>
      <c r="AI198" s="15">
        <f>AL195</f>
        <v>15.633333333333333</v>
      </c>
      <c r="AJ198" s="15">
        <f>AL196</f>
        <v>13.833333333333334</v>
      </c>
      <c r="AK198" s="15">
        <f>AL197</f>
        <v>10.116666666666667</v>
      </c>
      <c r="AL198" s="24"/>
      <c r="AM198" s="17">
        <f>AL199</f>
        <v>0.85</v>
      </c>
    </row>
    <row r="199" spans="1:72" x14ac:dyDescent="0.3">
      <c r="B199" s="26" t="s">
        <v>7</v>
      </c>
      <c r="C199" s="14">
        <v>335</v>
      </c>
      <c r="D199" s="14">
        <v>332</v>
      </c>
      <c r="E199" s="14">
        <v>236</v>
      </c>
      <c r="F199" s="14">
        <v>209</v>
      </c>
      <c r="G199" s="14">
        <f>G198+H199</f>
        <v>157</v>
      </c>
      <c r="H199" s="14">
        <v>9</v>
      </c>
      <c r="I199" s="14" t="s">
        <v>69</v>
      </c>
      <c r="L199" s="27" t="s">
        <v>7</v>
      </c>
      <c r="M199" s="15">
        <f>S193</f>
        <v>66.3</v>
      </c>
      <c r="N199" s="15">
        <f>S194</f>
        <v>56.4</v>
      </c>
      <c r="O199" s="15">
        <f>S195</f>
        <v>44.1</v>
      </c>
      <c r="P199" s="15">
        <f>S196</f>
        <v>36.200000000000003</v>
      </c>
      <c r="Q199" s="15">
        <f>S197</f>
        <v>16.2</v>
      </c>
      <c r="R199" s="15">
        <f>I198/K193+B202</f>
        <v>1.1499999999999999</v>
      </c>
      <c r="V199" s="27" t="s">
        <v>7</v>
      </c>
      <c r="W199" s="15">
        <f>AC193</f>
        <v>55.333333333333336</v>
      </c>
      <c r="X199" s="28">
        <f>AC194</f>
        <v>47.083333333333336</v>
      </c>
      <c r="Y199" s="28">
        <f>AC195</f>
        <v>36.833333333333336</v>
      </c>
      <c r="Z199" s="23">
        <f>AC196</f>
        <v>30.25</v>
      </c>
      <c r="AA199" s="17">
        <f>AC197</f>
        <v>13.583333333333334</v>
      </c>
      <c r="AB199" s="17">
        <f>I198/U193+B202</f>
        <v>1</v>
      </c>
      <c r="AC199" s="16"/>
      <c r="AF199" s="27" t="s">
        <v>7</v>
      </c>
      <c r="AG199" s="15">
        <f>AM193</f>
        <v>44.366666666666667</v>
      </c>
      <c r="AH199" s="28">
        <f>AM194</f>
        <v>37.766666666666666</v>
      </c>
      <c r="AI199" s="28">
        <f>AM195</f>
        <v>29.566666666666666</v>
      </c>
      <c r="AJ199" s="28">
        <f>AM196</f>
        <v>24.3</v>
      </c>
      <c r="AK199" s="17">
        <f>AM197</f>
        <v>10.966666666666667</v>
      </c>
      <c r="AL199" s="17">
        <f>I198/AE193+B202</f>
        <v>0.85</v>
      </c>
    </row>
    <row r="200" spans="1:72" x14ac:dyDescent="0.3">
      <c r="D200" s="29"/>
      <c r="E200" s="29"/>
      <c r="F200" s="29"/>
      <c r="G200" s="29"/>
      <c r="H200" s="29"/>
      <c r="I200" s="29"/>
      <c r="K200" s="20"/>
      <c r="L200" s="21"/>
      <c r="N200" s="21"/>
    </row>
    <row r="201" spans="1:72" x14ac:dyDescent="0.3">
      <c r="A201" t="s">
        <v>84</v>
      </c>
      <c r="B201">
        <v>0.5</v>
      </c>
      <c r="D201" s="29"/>
      <c r="E201" s="29"/>
      <c r="F201" s="29"/>
      <c r="G201" s="29"/>
      <c r="H201" s="29"/>
      <c r="I201" s="29"/>
      <c r="K201" s="20"/>
      <c r="L201" s="21"/>
      <c r="N201" s="21"/>
    </row>
    <row r="202" spans="1:72" x14ac:dyDescent="0.3">
      <c r="A202" t="s">
        <v>85</v>
      </c>
      <c r="B202">
        <v>0.25</v>
      </c>
      <c r="K202" s="19"/>
      <c r="L202" s="22"/>
    </row>
    <row r="203" spans="1:72" x14ac:dyDescent="0.3">
      <c r="A203" t="s">
        <v>77</v>
      </c>
      <c r="B203" t="s">
        <v>71</v>
      </c>
      <c r="C203" t="s">
        <v>2</v>
      </c>
      <c r="D203" t="s">
        <v>3</v>
      </c>
      <c r="E203" t="s">
        <v>4</v>
      </c>
      <c r="F203" t="s">
        <v>72</v>
      </c>
      <c r="G203" t="s">
        <v>73</v>
      </c>
      <c r="H203" t="s">
        <v>7</v>
      </c>
      <c r="I203" t="s">
        <v>5</v>
      </c>
      <c r="J203" t="s">
        <v>4</v>
      </c>
      <c r="K203" t="s">
        <v>1</v>
      </c>
      <c r="L203" t="s">
        <v>2</v>
      </c>
      <c r="M203" t="s">
        <v>3</v>
      </c>
      <c r="N203" t="s">
        <v>4</v>
      </c>
      <c r="O203" t="s">
        <v>5</v>
      </c>
      <c r="P203" t="s">
        <v>4</v>
      </c>
      <c r="Q203" t="s">
        <v>3</v>
      </c>
      <c r="R203" t="s">
        <v>1</v>
      </c>
    </row>
    <row r="204" spans="1:72" x14ac:dyDescent="0.3">
      <c r="A204" s="2" t="s">
        <v>78</v>
      </c>
      <c r="B204">
        <v>0</v>
      </c>
      <c r="C204" s="16">
        <f>N193</f>
        <v>1.55</v>
      </c>
      <c r="D204" s="16">
        <f>O193</f>
        <v>11.3</v>
      </c>
      <c r="E204" s="16">
        <f>P195</f>
        <v>4.05</v>
      </c>
      <c r="F204" s="16">
        <f>Q196</f>
        <v>6.25</v>
      </c>
      <c r="G204" s="16">
        <f>R197</f>
        <v>15.05</v>
      </c>
      <c r="H204" s="16">
        <f>S198</f>
        <v>1.1499999999999999</v>
      </c>
      <c r="I204" s="16">
        <f>S197</f>
        <v>16.2</v>
      </c>
      <c r="J204" s="16">
        <f>Q196</f>
        <v>6.25</v>
      </c>
      <c r="K204" s="16">
        <f>N196</f>
        <v>13.6</v>
      </c>
      <c r="L204" s="16">
        <f>N193</f>
        <v>1.55</v>
      </c>
      <c r="M204" s="16">
        <f>D204</f>
        <v>11.3</v>
      </c>
      <c r="N204" s="16">
        <f>E204</f>
        <v>4.05</v>
      </c>
      <c r="O204" s="16">
        <f>F204</f>
        <v>6.25</v>
      </c>
      <c r="P204" s="16">
        <f>O204</f>
        <v>6.25</v>
      </c>
      <c r="Q204" s="16">
        <f>N204</f>
        <v>4.05</v>
      </c>
      <c r="R204" s="16">
        <f>O194</f>
        <v>11</v>
      </c>
    </row>
    <row r="205" spans="1:72" x14ac:dyDescent="0.3">
      <c r="A205" s="2" t="s">
        <v>79</v>
      </c>
      <c r="B205">
        <v>0</v>
      </c>
      <c r="C205" s="16">
        <f>X193</f>
        <v>1.3333333333333333</v>
      </c>
      <c r="D205" s="16">
        <f>Y193</f>
        <v>9.5</v>
      </c>
      <c r="E205" s="16">
        <f>Z195</f>
        <v>3.4166666666666665</v>
      </c>
      <c r="F205" s="16">
        <f>Z197</f>
        <v>5.25</v>
      </c>
      <c r="G205" s="16">
        <f>AB197</f>
        <v>12.583333333333334</v>
      </c>
      <c r="H205" s="16">
        <f>AC198</f>
        <v>1</v>
      </c>
      <c r="I205">
        <f>$AC$197</f>
        <v>13.583333333333334</v>
      </c>
      <c r="J205" s="16">
        <f>F205</f>
        <v>5.25</v>
      </c>
      <c r="K205" s="16">
        <f>Z194</f>
        <v>11.416666666666666</v>
      </c>
      <c r="L205">
        <f>$C$205</f>
        <v>1.3333333333333333</v>
      </c>
      <c r="M205" s="16">
        <f>$Y$193</f>
        <v>9.5</v>
      </c>
      <c r="N205">
        <f>E205</f>
        <v>3.4166666666666665</v>
      </c>
      <c r="O205" s="16">
        <f>J205</f>
        <v>5.25</v>
      </c>
      <c r="P205">
        <v>5.25</v>
      </c>
      <c r="Q205" s="16">
        <f>N205</f>
        <v>3.4166666666666665</v>
      </c>
      <c r="R205" s="16">
        <f>X195</f>
        <v>9.25</v>
      </c>
    </row>
    <row r="206" spans="1:72" x14ac:dyDescent="0.3">
      <c r="A206" s="2" t="s">
        <v>80</v>
      </c>
      <c r="B206">
        <v>0</v>
      </c>
      <c r="C206" s="16">
        <f>AH193</f>
        <v>1.1166666666666667</v>
      </c>
      <c r="D206" s="16">
        <f>AI193</f>
        <v>7.7</v>
      </c>
      <c r="E206" s="16">
        <f>AJ195</f>
        <v>2.7833333333333332</v>
      </c>
      <c r="F206" s="16">
        <f>AJ197</f>
        <v>4.25</v>
      </c>
      <c r="G206" s="16">
        <f>AL197</f>
        <v>10.116666666666667</v>
      </c>
      <c r="H206" s="16">
        <f>AM198</f>
        <v>0.85</v>
      </c>
      <c r="I206" s="16">
        <f>$AM$197</f>
        <v>10.966666666666667</v>
      </c>
      <c r="J206" s="16">
        <f>F206</f>
        <v>4.25</v>
      </c>
      <c r="K206" s="16">
        <f>AJ194</f>
        <v>9.2333333333333325</v>
      </c>
      <c r="L206">
        <f>$C$206</f>
        <v>1.1166666666666667</v>
      </c>
      <c r="M206">
        <f>$D$206</f>
        <v>7.7</v>
      </c>
      <c r="N206">
        <f>E206</f>
        <v>2.7833333333333332</v>
      </c>
      <c r="O206" s="16">
        <f>J206</f>
        <v>4.25</v>
      </c>
      <c r="P206">
        <v>4.25</v>
      </c>
      <c r="Q206" s="16">
        <f>$AJ$195</f>
        <v>2.7833333333333332</v>
      </c>
      <c r="R206" s="16">
        <f>AH195</f>
        <v>7.5</v>
      </c>
      <c r="BT206" s="2"/>
    </row>
    <row r="207" spans="1:72" x14ac:dyDescent="0.3">
      <c r="A207" s="2" t="s">
        <v>87</v>
      </c>
      <c r="C207">
        <f t="shared" ref="C207:R207" si="50">C204-C206</f>
        <v>0.43333333333333335</v>
      </c>
      <c r="D207">
        <f t="shared" si="50"/>
        <v>3.6000000000000005</v>
      </c>
      <c r="E207">
        <f t="shared" si="50"/>
        <v>1.2666666666666666</v>
      </c>
      <c r="F207">
        <f t="shared" si="50"/>
        <v>2</v>
      </c>
      <c r="G207">
        <f t="shared" si="50"/>
        <v>4.9333333333333336</v>
      </c>
      <c r="H207">
        <f t="shared" si="50"/>
        <v>0.29999999999999993</v>
      </c>
      <c r="I207">
        <f t="shared" si="50"/>
        <v>5.2333333333333325</v>
      </c>
      <c r="J207">
        <f t="shared" si="50"/>
        <v>2</v>
      </c>
      <c r="K207">
        <f t="shared" si="50"/>
        <v>4.3666666666666671</v>
      </c>
      <c r="L207">
        <f t="shared" si="50"/>
        <v>0.43333333333333335</v>
      </c>
      <c r="M207">
        <f t="shared" si="50"/>
        <v>3.6000000000000005</v>
      </c>
      <c r="N207">
        <f t="shared" si="50"/>
        <v>1.2666666666666666</v>
      </c>
      <c r="O207">
        <f t="shared" si="50"/>
        <v>2</v>
      </c>
      <c r="P207">
        <f t="shared" si="50"/>
        <v>2</v>
      </c>
      <c r="Q207">
        <f t="shared" si="50"/>
        <v>1.2666666666666666</v>
      </c>
      <c r="R207">
        <f t="shared" si="50"/>
        <v>3.5</v>
      </c>
      <c r="BT207" s="2"/>
    </row>
    <row r="208" spans="1:72" ht="15" thickBot="1" x14ac:dyDescent="0.35">
      <c r="A208" s="2"/>
      <c r="C208" s="16"/>
      <c r="D208" s="16"/>
      <c r="E208" s="16"/>
      <c r="F208" s="16"/>
      <c r="G208" s="16"/>
      <c r="H208" s="16"/>
      <c r="I208" s="16"/>
      <c r="J208" s="16"/>
      <c r="K208" s="16"/>
      <c r="O208" s="16"/>
      <c r="Q208" s="16"/>
      <c r="R208" s="16"/>
      <c r="BT208" s="2"/>
    </row>
    <row r="209" spans="1:34" ht="18.600000000000001" thickBot="1" x14ac:dyDescent="0.4">
      <c r="A209" s="1" t="s">
        <v>86</v>
      </c>
    </row>
    <row r="211" spans="1:34" x14ac:dyDescent="0.3">
      <c r="B211" t="s">
        <v>71</v>
      </c>
      <c r="C211" t="s">
        <v>2</v>
      </c>
      <c r="D211" t="s">
        <v>3</v>
      </c>
      <c r="E211" t="s">
        <v>4</v>
      </c>
      <c r="F211" t="s">
        <v>72</v>
      </c>
      <c r="G211" t="s">
        <v>73</v>
      </c>
      <c r="H211" t="s">
        <v>7</v>
      </c>
      <c r="I211" t="s">
        <v>5</v>
      </c>
      <c r="J211" t="s">
        <v>4</v>
      </c>
      <c r="K211" t="s">
        <v>1</v>
      </c>
      <c r="L211" t="s">
        <v>2</v>
      </c>
      <c r="M211" t="s">
        <v>3</v>
      </c>
      <c r="N211" t="s">
        <v>4</v>
      </c>
      <c r="O211" t="s">
        <v>5</v>
      </c>
      <c r="P211" t="s">
        <v>4</v>
      </c>
      <c r="Q211" t="s">
        <v>3</v>
      </c>
      <c r="R211" t="s">
        <v>1</v>
      </c>
    </row>
    <row r="212" spans="1:34" x14ac:dyDescent="0.3">
      <c r="A212" t="s">
        <v>74</v>
      </c>
      <c r="B212">
        <f>B204</f>
        <v>0</v>
      </c>
      <c r="C212" s="16">
        <f t="shared" ref="C212:R212" si="51">C204+B212</f>
        <v>1.55</v>
      </c>
      <c r="D212" s="16">
        <f t="shared" si="51"/>
        <v>12.850000000000001</v>
      </c>
      <c r="E212" s="16">
        <f t="shared" si="51"/>
        <v>16.900000000000002</v>
      </c>
      <c r="F212" s="16">
        <f t="shared" si="51"/>
        <v>23.150000000000002</v>
      </c>
      <c r="G212" s="16">
        <f t="shared" si="51"/>
        <v>38.200000000000003</v>
      </c>
      <c r="H212" s="16">
        <f t="shared" si="51"/>
        <v>39.35</v>
      </c>
      <c r="I212" s="16">
        <f t="shared" si="51"/>
        <v>55.55</v>
      </c>
      <c r="J212" s="16">
        <f t="shared" si="51"/>
        <v>61.8</v>
      </c>
      <c r="K212" s="16">
        <f t="shared" si="51"/>
        <v>75.399999999999991</v>
      </c>
      <c r="L212" s="16">
        <f t="shared" si="51"/>
        <v>76.949999999999989</v>
      </c>
      <c r="M212" s="16">
        <f t="shared" si="51"/>
        <v>88.249999999999986</v>
      </c>
      <c r="N212" s="16">
        <f t="shared" si="51"/>
        <v>92.299999999999983</v>
      </c>
      <c r="O212" s="16">
        <f t="shared" si="51"/>
        <v>98.549999999999983</v>
      </c>
      <c r="P212" s="16">
        <f t="shared" si="51"/>
        <v>104.79999999999998</v>
      </c>
      <c r="Q212" s="16">
        <f t="shared" si="51"/>
        <v>108.84999999999998</v>
      </c>
      <c r="R212" s="16">
        <f t="shared" si="51"/>
        <v>119.84999999999998</v>
      </c>
      <c r="S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x14ac:dyDescent="0.3">
      <c r="A213" t="s">
        <v>75</v>
      </c>
      <c r="B213">
        <f>B205</f>
        <v>0</v>
      </c>
      <c r="C213" s="16">
        <f t="shared" ref="C213:R213" si="52">C205+B213</f>
        <v>1.3333333333333333</v>
      </c>
      <c r="D213" s="16">
        <f t="shared" si="52"/>
        <v>10.833333333333334</v>
      </c>
      <c r="E213" s="16">
        <f t="shared" si="52"/>
        <v>14.25</v>
      </c>
      <c r="F213" s="16">
        <f t="shared" si="52"/>
        <v>19.5</v>
      </c>
      <c r="G213" s="16">
        <f t="shared" si="52"/>
        <v>32.083333333333336</v>
      </c>
      <c r="H213" s="16">
        <f t="shared" si="52"/>
        <v>33.083333333333336</v>
      </c>
      <c r="I213" s="16">
        <f t="shared" si="52"/>
        <v>46.666666666666671</v>
      </c>
      <c r="J213" s="16">
        <f t="shared" si="52"/>
        <v>51.916666666666671</v>
      </c>
      <c r="K213" s="16">
        <f t="shared" si="52"/>
        <v>63.333333333333336</v>
      </c>
      <c r="L213" s="16">
        <f t="shared" si="52"/>
        <v>64.666666666666671</v>
      </c>
      <c r="M213" s="16">
        <f t="shared" si="52"/>
        <v>74.166666666666671</v>
      </c>
      <c r="N213" s="16">
        <f t="shared" si="52"/>
        <v>77.583333333333343</v>
      </c>
      <c r="O213" s="16">
        <f t="shared" si="52"/>
        <v>82.833333333333343</v>
      </c>
      <c r="P213" s="16">
        <f t="shared" si="52"/>
        <v>88.083333333333343</v>
      </c>
      <c r="Q213" s="16">
        <f t="shared" si="52"/>
        <v>91.500000000000014</v>
      </c>
      <c r="R213" s="16">
        <f t="shared" si="52"/>
        <v>100.75000000000001</v>
      </c>
      <c r="S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x14ac:dyDescent="0.3">
      <c r="A214" t="s">
        <v>76</v>
      </c>
      <c r="B214">
        <f>B206</f>
        <v>0</v>
      </c>
      <c r="C214" s="16">
        <f t="shared" ref="C214:R214" si="53">C206+B214</f>
        <v>1.1166666666666667</v>
      </c>
      <c r="D214" s="16">
        <f t="shared" si="53"/>
        <v>8.8166666666666664</v>
      </c>
      <c r="E214" s="16">
        <f t="shared" si="53"/>
        <v>11.6</v>
      </c>
      <c r="F214" s="16">
        <f t="shared" si="53"/>
        <v>15.85</v>
      </c>
      <c r="G214" s="16">
        <f t="shared" si="53"/>
        <v>25.966666666666669</v>
      </c>
      <c r="H214" s="16">
        <f t="shared" si="53"/>
        <v>26.81666666666667</v>
      </c>
      <c r="I214" s="16">
        <f t="shared" si="53"/>
        <v>37.783333333333339</v>
      </c>
      <c r="J214" s="16">
        <f t="shared" si="53"/>
        <v>42.033333333333339</v>
      </c>
      <c r="K214" s="16">
        <f t="shared" si="53"/>
        <v>51.266666666666673</v>
      </c>
      <c r="L214" s="16">
        <f t="shared" si="53"/>
        <v>52.38333333333334</v>
      </c>
      <c r="M214" s="16">
        <f t="shared" si="53"/>
        <v>60.083333333333343</v>
      </c>
      <c r="N214" s="16">
        <f t="shared" si="53"/>
        <v>62.866666666666674</v>
      </c>
      <c r="O214" s="16">
        <f t="shared" si="53"/>
        <v>67.116666666666674</v>
      </c>
      <c r="P214" s="16">
        <f t="shared" si="53"/>
        <v>71.366666666666674</v>
      </c>
      <c r="Q214" s="16">
        <f t="shared" si="53"/>
        <v>74.150000000000006</v>
      </c>
      <c r="R214" s="16">
        <f t="shared" si="53"/>
        <v>81.650000000000006</v>
      </c>
      <c r="S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28" spans="1:11" ht="15" thickBot="1" x14ac:dyDescent="0.35"/>
    <row r="229" spans="1:11" ht="18.600000000000001" thickBot="1" x14ac:dyDescent="0.4">
      <c r="A229" s="1" t="s">
        <v>103</v>
      </c>
    </row>
    <row r="230" spans="1:11" x14ac:dyDescent="0.3">
      <c r="A230" s="4"/>
    </row>
    <row r="231" spans="1:11" x14ac:dyDescent="0.3">
      <c r="A231" s="3" t="s">
        <v>106</v>
      </c>
      <c r="B231" s="6">
        <f>J238</f>
        <v>2697.2400000000002</v>
      </c>
    </row>
    <row r="232" spans="1:11" x14ac:dyDescent="0.3">
      <c r="A232" s="3" t="s">
        <v>90</v>
      </c>
      <c r="B232">
        <v>4500</v>
      </c>
      <c r="I232" t="s">
        <v>88</v>
      </c>
      <c r="J232">
        <v>0.85</v>
      </c>
      <c r="K232" t="s">
        <v>89</v>
      </c>
    </row>
    <row r="233" spans="1:11" x14ac:dyDescent="0.3">
      <c r="A233" s="3" t="s">
        <v>107</v>
      </c>
      <c r="B233">
        <v>10</v>
      </c>
      <c r="C233">
        <v>11</v>
      </c>
      <c r="D233">
        <v>12</v>
      </c>
      <c r="E233">
        <v>13</v>
      </c>
      <c r="F233">
        <v>14</v>
      </c>
      <c r="G233">
        <v>15</v>
      </c>
      <c r="I233" t="s">
        <v>91</v>
      </c>
      <c r="J233">
        <v>8.3800000000000008</v>
      </c>
    </row>
    <row r="234" spans="1:11" x14ac:dyDescent="0.3">
      <c r="A234" s="3" t="s">
        <v>92</v>
      </c>
      <c r="B234" s="8">
        <v>0.6</v>
      </c>
      <c r="C234" s="8">
        <v>0.63</v>
      </c>
      <c r="D234" s="8">
        <v>0.68</v>
      </c>
      <c r="E234" s="8">
        <v>0.75</v>
      </c>
      <c r="F234" s="8">
        <v>0.85</v>
      </c>
      <c r="G234" s="8">
        <v>0.98</v>
      </c>
      <c r="H234" s="8"/>
    </row>
    <row r="235" spans="1:11" x14ac:dyDescent="0.3">
      <c r="A235" s="3" t="s">
        <v>96</v>
      </c>
      <c r="B235">
        <v>0.16700000000000001</v>
      </c>
      <c r="C235" s="30"/>
      <c r="D235" s="16"/>
      <c r="E235" s="16"/>
      <c r="F235" s="16"/>
      <c r="G235" s="16"/>
      <c r="H235" s="16"/>
      <c r="I235" t="s">
        <v>93</v>
      </c>
      <c r="J235">
        <v>318</v>
      </c>
      <c r="K235" t="s">
        <v>94</v>
      </c>
    </row>
    <row r="236" spans="1:11" x14ac:dyDescent="0.3">
      <c r="A236" s="3" t="s">
        <v>97</v>
      </c>
      <c r="B236" s="16">
        <f>B234*$B$232*$B$235</f>
        <v>450.90000000000003</v>
      </c>
      <c r="C236" s="16">
        <f t="shared" ref="C236:G236" si="54">C234*$B$232*$B$235</f>
        <v>473.44500000000005</v>
      </c>
      <c r="D236" s="16">
        <f t="shared" si="54"/>
        <v>511.02000000000004</v>
      </c>
      <c r="E236" s="16">
        <f t="shared" si="54"/>
        <v>563.625</v>
      </c>
      <c r="F236" s="16">
        <f t="shared" si="54"/>
        <v>638.77500000000009</v>
      </c>
      <c r="G236" s="16">
        <f t="shared" si="54"/>
        <v>736.47</v>
      </c>
      <c r="J236">
        <f>J235*J233/1000</f>
        <v>2.6648400000000003</v>
      </c>
      <c r="K236" t="s">
        <v>104</v>
      </c>
    </row>
    <row r="237" spans="1:11" x14ac:dyDescent="0.3">
      <c r="A237" s="3" t="s">
        <v>98</v>
      </c>
      <c r="B237">
        <f>B236*$B$231/1000</f>
        <v>1216.1855160000002</v>
      </c>
      <c r="C237">
        <f t="shared" ref="C237:G237" si="55">C236*$B$231/1000</f>
        <v>1276.9947918000003</v>
      </c>
      <c r="D237">
        <f t="shared" si="55"/>
        <v>1378.3435848000004</v>
      </c>
      <c r="E237">
        <f t="shared" si="55"/>
        <v>1520.2318950000001</v>
      </c>
      <c r="F237">
        <f t="shared" si="55"/>
        <v>1722.9294810000004</v>
      </c>
      <c r="G237">
        <f t="shared" si="55"/>
        <v>1986.4363428000001</v>
      </c>
      <c r="H237" s="16"/>
      <c r="J237">
        <f>(J236*1000+4*0.15*54)/1000</f>
        <v>2.6972400000000003</v>
      </c>
      <c r="K237" t="s">
        <v>105</v>
      </c>
    </row>
    <row r="238" spans="1:11" x14ac:dyDescent="0.3">
      <c r="J238">
        <f>J237*1000</f>
        <v>2697.2400000000002</v>
      </c>
      <c r="K238" t="s">
        <v>99</v>
      </c>
    </row>
    <row r="239" spans="1:11" x14ac:dyDescent="0.3">
      <c r="A239" s="16"/>
    </row>
    <row r="255" spans="1:1" ht="15" thickBot="1" x14ac:dyDescent="0.35"/>
    <row r="256" spans="1:1" ht="18.600000000000001" thickBot="1" x14ac:dyDescent="0.4">
      <c r="A256" s="1" t="s">
        <v>108</v>
      </c>
    </row>
    <row r="257" spans="1:6" x14ac:dyDescent="0.3">
      <c r="A257" s="4"/>
    </row>
    <row r="258" spans="1:6" x14ac:dyDescent="0.3">
      <c r="A258" s="3" t="s">
        <v>106</v>
      </c>
      <c r="B258" s="6">
        <f>B231</f>
        <v>2697.2400000000002</v>
      </c>
    </row>
    <row r="259" spans="1:6" x14ac:dyDescent="0.3">
      <c r="A259" s="3" t="s">
        <v>90</v>
      </c>
      <c r="B259">
        <v>4500</v>
      </c>
    </row>
    <row r="260" spans="1:6" x14ac:dyDescent="0.3">
      <c r="A260" s="3" t="s">
        <v>107</v>
      </c>
      <c r="B260">
        <v>11.6</v>
      </c>
    </row>
    <row r="261" spans="1:6" x14ac:dyDescent="0.3">
      <c r="A261" s="3" t="s">
        <v>92</v>
      </c>
      <c r="B261" s="8">
        <v>0.65</v>
      </c>
    </row>
    <row r="262" spans="1:6" x14ac:dyDescent="0.3">
      <c r="A262" s="7" t="s">
        <v>95</v>
      </c>
      <c r="B262" s="30">
        <f>B259*B261</f>
        <v>2925</v>
      </c>
    </row>
    <row r="263" spans="1:6" x14ac:dyDescent="0.3">
      <c r="A263" s="3" t="s">
        <v>96</v>
      </c>
      <c r="B263">
        <v>0.16700000000000001</v>
      </c>
    </row>
    <row r="264" spans="1:6" x14ac:dyDescent="0.3">
      <c r="A264" s="3" t="s">
        <v>97</v>
      </c>
      <c r="B264" s="16">
        <f>B261*B259*B263</f>
        <v>488.47500000000002</v>
      </c>
    </row>
    <row r="265" spans="1:6" x14ac:dyDescent="0.3">
      <c r="A265" s="3" t="s">
        <v>98</v>
      </c>
      <c r="B265">
        <f>B264*B258/1000</f>
        <v>1317.5343090000001</v>
      </c>
    </row>
    <row r="266" spans="1:6" x14ac:dyDescent="0.3">
      <c r="A266" s="3" t="s">
        <v>100</v>
      </c>
      <c r="B266" s="16">
        <f>B147</f>
        <v>422.0148332</v>
      </c>
      <c r="C266" s="16"/>
      <c r="D266" s="16"/>
    </row>
    <row r="267" spans="1:6" x14ac:dyDescent="0.3">
      <c r="A267" s="4" t="s">
        <v>101</v>
      </c>
      <c r="B267">
        <f>B266*B264/1000</f>
        <v>206.14369564737001</v>
      </c>
    </row>
    <row r="268" spans="1:6" x14ac:dyDescent="0.3">
      <c r="A268" s="4" t="s">
        <v>102</v>
      </c>
      <c r="B268">
        <f>B267*B258</f>
        <v>556019.02164791233</v>
      </c>
    </row>
    <row r="270" spans="1:6" x14ac:dyDescent="0.3">
      <c r="D270" t="s">
        <v>109</v>
      </c>
      <c r="E270" t="s">
        <v>110</v>
      </c>
      <c r="F270" t="s">
        <v>111</v>
      </c>
    </row>
    <row r="271" spans="1:6" x14ac:dyDescent="0.3">
      <c r="A271" s="31" t="s">
        <v>116</v>
      </c>
      <c r="B271" s="31"/>
      <c r="C271" s="31"/>
      <c r="D271">
        <v>347578.60800599994</v>
      </c>
      <c r="E271">
        <v>491033.49423242407</v>
      </c>
      <c r="F271">
        <v>517114.61038439983</v>
      </c>
    </row>
    <row r="272" spans="1:6" x14ac:dyDescent="0.3">
      <c r="A272" s="31" t="s">
        <v>112</v>
      </c>
      <c r="B272" s="31"/>
      <c r="C272" s="31"/>
      <c r="D272" s="8">
        <v>0</v>
      </c>
      <c r="E272" s="8">
        <v>0.21917808</v>
      </c>
      <c r="F272" s="8">
        <v>0.46389597999999999</v>
      </c>
    </row>
    <row r="273" spans="1:6" x14ac:dyDescent="0.3">
      <c r="A273" s="32" t="s">
        <v>113</v>
      </c>
      <c r="B273" s="32"/>
      <c r="C273" s="32"/>
      <c r="D273">
        <f>D271*D272</f>
        <v>0</v>
      </c>
      <c r="E273">
        <f t="shared" ref="E273:F273" si="56">E271*E272</f>
        <v>107623.77848155377</v>
      </c>
      <c r="F273">
        <f t="shared" si="56"/>
        <v>239887.38895658933</v>
      </c>
    </row>
    <row r="275" spans="1:6" x14ac:dyDescent="0.3">
      <c r="D275" t="s">
        <v>109</v>
      </c>
      <c r="E275" t="s">
        <v>110</v>
      </c>
      <c r="F275" t="s">
        <v>111</v>
      </c>
    </row>
    <row r="276" spans="1:6" x14ac:dyDescent="0.3">
      <c r="A276" s="31" t="s">
        <v>115</v>
      </c>
      <c r="B276" s="31"/>
      <c r="C276" s="31"/>
      <c r="D276">
        <v>72.051900000000003</v>
      </c>
      <c r="E276">
        <v>101.78969619999999</v>
      </c>
      <c r="F276">
        <v>107.19622939999999</v>
      </c>
    </row>
    <row r="277" spans="1:6" x14ac:dyDescent="0.3">
      <c r="A277" s="31" t="s">
        <v>112</v>
      </c>
      <c r="B277" s="31"/>
      <c r="C277" s="31"/>
      <c r="D277" s="8">
        <v>0</v>
      </c>
      <c r="E277" s="8">
        <v>0.21917808</v>
      </c>
      <c r="F277" s="8">
        <v>0.46389597999999999</v>
      </c>
    </row>
    <row r="278" spans="1:6" x14ac:dyDescent="0.3">
      <c r="A278" s="32" t="s">
        <v>114</v>
      </c>
      <c r="B278" s="32"/>
      <c r="C278" s="32"/>
      <c r="D278">
        <f>D276*D277</f>
        <v>0</v>
      </c>
      <c r="E278">
        <f t="shared" ref="E278" si="57">E276*E277</f>
        <v>22.310070176899295</v>
      </c>
      <c r="F278">
        <f t="shared" ref="F278" si="58">F276*F277</f>
        <v>49.727899889817806</v>
      </c>
    </row>
  </sheetData>
  <mergeCells count="6">
    <mergeCell ref="A271:C271"/>
    <mergeCell ref="A276:C276"/>
    <mergeCell ref="A277:C277"/>
    <mergeCell ref="A278:C278"/>
    <mergeCell ref="A272:C272"/>
    <mergeCell ref="A273:C2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MV Hannah Kristina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Moen</dc:creator>
  <cp:lastModifiedBy>Eirik Moen</cp:lastModifiedBy>
  <dcterms:created xsi:type="dcterms:W3CDTF">2016-06-10T13:06:27Z</dcterms:created>
  <dcterms:modified xsi:type="dcterms:W3CDTF">2016-06-14T12:43:42Z</dcterms:modified>
</cp:coreProperties>
</file>